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02"/>
  <workbookPr showInkAnnotation="0" codeName="ThisWorkbook"/>
  <mc:AlternateContent xmlns:mc="http://schemas.openxmlformats.org/markup-compatibility/2006">
    <mc:Choice Requires="x15">
      <x15ac:absPath xmlns:x15ac="http://schemas.microsoft.com/office/spreadsheetml/2010/11/ac" url="/Users/kishoremahajan/Documents/ArthikDisha IT Calculator/FY 2026-27/"/>
    </mc:Choice>
  </mc:AlternateContent>
  <xr:revisionPtr revIDLastSave="0" documentId="13_ncr:1_{5F3386F3-7186-034F-8E84-CFCE9E52015C}" xr6:coauthVersionLast="47" xr6:coauthVersionMax="47" xr10:uidLastSave="{00000000-0000-0000-0000-000000000000}"/>
  <workbookProtection workbookAlgorithmName="SHA-512" workbookHashValue="BBn/n161AW6T60mJpYN2OWP8OQD9HMBb5a5ye+PM9oJd642t7Vi7l39uVc1C7MxE6yqXw90vM4zgHuZ50aJZvQ==" workbookSaltValue="Ml4rwDpK+Ey2euBwDoQpOA==" workbookSpinCount="100000" lockStructure="1"/>
  <bookViews>
    <workbookView xWindow="4660" yWindow="600" windowWidth="40140" windowHeight="22800" xr2:uid="{00000000-000D-0000-FFFF-FFFF00000000}"/>
  </bookViews>
  <sheets>
    <sheet name="ArthikDisha IT CAL FY 2026-27" sheetId="1" r:id="rId1"/>
    <sheet name="Form 16 New" sheetId="3" r:id="rId2"/>
    <sheet name="Form 16 Old" sheetId="2" r:id="rId3"/>
  </sheets>
  <externalReferences>
    <externalReference r:id="rId4"/>
  </externalReferences>
  <definedNames>
    <definedName name="_xlnm.Print_Area" localSheetId="0">'ArthikDisha IT CAL FY 2026-27'!$B$2:$F$111</definedName>
    <definedName name="_xlnm.Print_Area" localSheetId="1">'Form 16 New'!$D$1:$AC$97</definedName>
    <definedName name="_xlnm.Print_Area" localSheetId="2">'Form 16 Old'!$D$1:$AC$113</definedName>
    <definedName name="_xlnm.Print_Titles" localSheetId="0">'ArthikDisha IT CAL FY 2026-27'!$34:$34</definedName>
    <definedName name="_xlnm.Print_Titles" localSheetId="1">'Form 16 New'!$51:$53</definedName>
    <definedName name="Z_5998149D_B89B_A146_AC84_0BF38113AEDF_.wvu.Cols" localSheetId="0" hidden="1">'ArthikDisha IT CAL FY 2026-27'!$F:$F,'ArthikDisha IT CAL FY 2026-27'!$J:$KB</definedName>
    <definedName name="Z_5998149D_B89B_A146_AC84_0BF38113AEDF_.wvu.Cols" localSheetId="1" hidden="1">'Form 16 New'!$I:$I,'Form 16 New'!$W:$W,'Form 16 New'!$AM:$AP,'Form 16 New'!$KI:$KL,'Form 16 New'!$UE:$UH,'Form 16 New'!$AEA:$AED,'Form 16 New'!$ANW:$ANZ,'Form 16 New'!$AXS:$AXV,'Form 16 New'!$BHO:$BHR,'Form 16 New'!$BRK:$BRN,'Form 16 New'!$CBG:$CBJ,'Form 16 New'!$CLC:$CLF,'Form 16 New'!$CUY:$CVB,'Form 16 New'!$DEU:$DEX,'Form 16 New'!$DOQ:$DOT,'Form 16 New'!$DYM:$DYP,'Form 16 New'!$EII:$EIL,'Form 16 New'!$ESE:$ESH,'Form 16 New'!$FCA:$FCD,'Form 16 New'!$FLW:$FLZ,'Form 16 New'!$FVS:$FVV,'Form 16 New'!$GFO:$GFR,'Form 16 New'!$GPK:$GPN,'Form 16 New'!$GZG:$GZJ,'Form 16 New'!$HJC:$HJF,'Form 16 New'!$HSY:$HTB,'Form 16 New'!$ICU:$ICX,'Form 16 New'!$IMQ:$IMT,'Form 16 New'!$IWM:$IWP,'Form 16 New'!$JGI:$JGL,'Form 16 New'!$JQE:$JQH,'Form 16 New'!$KAA:$KAD,'Form 16 New'!$KJW:$KJZ,'Form 16 New'!$KTS:$KTV,'Form 16 New'!$LDO:$LDR,'Form 16 New'!$LNK:$LNN,'Form 16 New'!$LXG:$LXJ,'Form 16 New'!$MHC:$MHF,'Form 16 New'!$MQY:$MRB,'Form 16 New'!$NAU:$NAX,'Form 16 New'!$NKQ:$NKT,'Form 16 New'!$NUM:$NUP,'Form 16 New'!$OEI:$OEL,'Form 16 New'!$OOE:$OOH,'Form 16 New'!$OYA:$OYD,'Form 16 New'!$PHW:$PHZ,'Form 16 New'!$PRS:$PRV,'Form 16 New'!$QBO:$QBR,'Form 16 New'!$QLK:$QLN,'Form 16 New'!$QVG:$QVJ,'Form 16 New'!$RFC:$RFF,'Form 16 New'!$ROY:$RPB,'Form 16 New'!$RYU:$RYX,'Form 16 New'!$SIQ:$SIT,'Form 16 New'!$SSM:$SSP,'Form 16 New'!$TCI:$TCL,'Form 16 New'!$TME:$TMH,'Form 16 New'!$TWA:$TWD,'Form 16 New'!$UFW:$UFZ,'Form 16 New'!$UPS:$UPV,'Form 16 New'!$UZO:$UZR,'Form 16 New'!$VJK:$VJN,'Form 16 New'!$VTG:$VTJ,'Form 16 New'!$WDC:$WDF,'Form 16 New'!$WMY:$WNB,'Form 16 New'!$WWU:$WWX</definedName>
    <definedName name="Z_5998149D_B89B_A146_AC84_0BF38113AEDF_.wvu.Cols" localSheetId="2" hidden="1">'Form 16 Old'!$V:$W,'Form 16 Old'!$AM:$AP,'Form 16 Old'!$KI:$KL,'Form 16 Old'!$UE:$UH,'Form 16 Old'!$AEA:$AED,'Form 16 Old'!$ANW:$ANZ,'Form 16 Old'!$AXS:$AXV,'Form 16 Old'!$BHO:$BHR,'Form 16 Old'!$BRK:$BRN,'Form 16 Old'!$CBG:$CBJ,'Form 16 Old'!$CLC:$CLF,'Form 16 Old'!$CUY:$CVB,'Form 16 Old'!$DEU:$DEX,'Form 16 Old'!$DOQ:$DOT,'Form 16 Old'!$DYM:$DYP,'Form 16 Old'!$EII:$EIL,'Form 16 Old'!$ESE:$ESH,'Form 16 Old'!$FCA:$FCD,'Form 16 Old'!$FLW:$FLZ,'Form 16 Old'!$FVS:$FVV,'Form 16 Old'!$GFO:$GFR,'Form 16 Old'!$GPK:$GPN,'Form 16 Old'!$GZG:$GZJ,'Form 16 Old'!$HJC:$HJF,'Form 16 Old'!$HSY:$HTB,'Form 16 Old'!$ICU:$ICX,'Form 16 Old'!$IMQ:$IMT,'Form 16 Old'!$IWM:$IWP,'Form 16 Old'!$JGI:$JGL,'Form 16 Old'!$JQE:$JQH,'Form 16 Old'!$KAA:$KAD,'Form 16 Old'!$KJW:$KJZ,'Form 16 Old'!$KTS:$KTV,'Form 16 Old'!$LDO:$LDR,'Form 16 Old'!$LNK:$LNN,'Form 16 Old'!$LXG:$LXJ,'Form 16 Old'!$MHC:$MHF,'Form 16 Old'!$MQY:$MRB,'Form 16 Old'!$NAU:$NAX,'Form 16 Old'!$NKQ:$NKT,'Form 16 Old'!$NUM:$NUP,'Form 16 Old'!$OEI:$OEL,'Form 16 Old'!$OOE:$OOH,'Form 16 Old'!$OYA:$OYD,'Form 16 Old'!$PHW:$PHZ,'Form 16 Old'!$PRS:$PRV,'Form 16 Old'!$QBO:$QBR,'Form 16 Old'!$QLK:$QLN,'Form 16 Old'!$QVG:$QVJ,'Form 16 Old'!$RFC:$RFF,'Form 16 Old'!$ROY:$RPB,'Form 16 Old'!$RYU:$RYX,'Form 16 Old'!$SIQ:$SIT,'Form 16 Old'!$SSM:$SSP,'Form 16 Old'!$TCI:$TCL,'Form 16 Old'!$TME:$TMH,'Form 16 Old'!$TWA:$TWD,'Form 16 Old'!$UFW:$UFZ,'Form 16 Old'!$UPS:$UPV,'Form 16 Old'!$UZO:$UZR,'Form 16 Old'!$VJK:$VJN,'Form 16 Old'!$VTG:$VTJ,'Form 16 Old'!$WDC:$WDF,'Form 16 Old'!$WMY:$WNB,'Form 16 Old'!$WWU:$WWX</definedName>
    <definedName name="Z_5998149D_B89B_A146_AC84_0BF38113AEDF_.wvu.PrintArea" localSheetId="0" hidden="1">'ArthikDisha IT CAL FY 2026-27'!$B$2:$F$111</definedName>
    <definedName name="Z_5998149D_B89B_A146_AC84_0BF38113AEDF_.wvu.PrintArea" localSheetId="1" hidden="1">'Form 16 New'!$D$1:$AC$97</definedName>
    <definedName name="Z_5998149D_B89B_A146_AC84_0BF38113AEDF_.wvu.PrintArea" localSheetId="2" hidden="1">'Form 16 Old'!$D$1:$AC$113</definedName>
    <definedName name="Z_5998149D_B89B_A146_AC84_0BF38113AEDF_.wvu.PrintTitles" localSheetId="0" hidden="1">'ArthikDisha IT CAL FY 2026-27'!$34:$34</definedName>
    <definedName name="Z_5998149D_B89B_A146_AC84_0BF38113AEDF_.wvu.PrintTitles" localSheetId="1" hidden="1">'Form 16 New'!$51:$53</definedName>
  </definedNames>
  <calcPr calcId="191029"/>
  <customWorkbookViews>
    <customWorkbookView name="ES31" guid="{5998149D-B89B-A146-AC84-0BF38113AEDF}" windowWidth="2240" windowHeight="126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0" i="1" l="1"/>
  <c r="E19" i="1"/>
  <c r="EW7" i="1" l="1"/>
  <c r="EP34" i="1" l="1"/>
  <c r="E24" i="1" s="1"/>
  <c r="EP70" i="1"/>
  <c r="EP59" i="1"/>
  <c r="EP35" i="1"/>
  <c r="E25" i="1" s="1"/>
  <c r="EP71" i="1"/>
  <c r="EP20" i="1"/>
  <c r="EP36" i="1" l="1"/>
  <c r="E26" i="1" s="1"/>
  <c r="Y40" i="3" s="1"/>
  <c r="EP72" i="1"/>
  <c r="E83" i="1" l="1"/>
  <c r="E12" i="1" l="1"/>
  <c r="EP19" i="1" l="1"/>
  <c r="E21" i="1"/>
  <c r="Q9" i="3"/>
  <c r="Q7" i="3"/>
  <c r="EO23" i="1" l="1"/>
  <c r="EP23" i="1" s="1"/>
  <c r="EP21" i="1"/>
  <c r="EP38" i="1" s="1"/>
  <c r="E35" i="1"/>
  <c r="R22" i="2" s="1"/>
  <c r="V25" i="2" s="1"/>
  <c r="Q9" i="2"/>
  <c r="Q7" i="2"/>
  <c r="R22" i="3"/>
  <c r="V25" i="3" s="1"/>
  <c r="Y67" i="2"/>
  <c r="Y66" i="2"/>
  <c r="O53" i="2"/>
  <c r="O55" i="2"/>
  <c r="O54" i="2"/>
  <c r="O51" i="2"/>
  <c r="O50" i="2"/>
  <c r="O49" i="2"/>
  <c r="O48" i="2"/>
  <c r="O47" i="2"/>
  <c r="O46" i="2"/>
  <c r="O45" i="2"/>
  <c r="O44" i="2"/>
  <c r="O43" i="2"/>
  <c r="O42" i="2"/>
  <c r="O41" i="2"/>
  <c r="O40" i="2"/>
  <c r="Y48" i="3"/>
  <c r="R27" i="3"/>
  <c r="R31" i="3"/>
  <c r="R30" i="3"/>
  <c r="R29" i="3"/>
  <c r="R28" i="3"/>
  <c r="R26" i="3"/>
  <c r="Y36" i="3"/>
  <c r="Y47" i="3"/>
  <c r="AN38" i="3"/>
  <c r="R36" i="3"/>
  <c r="AN58" i="2"/>
  <c r="R37" i="2"/>
  <c r="R36" i="2"/>
  <c r="R32" i="2"/>
  <c r="D79" i="1"/>
  <c r="E79" i="1" s="1"/>
  <c r="Y53" i="2" s="1"/>
  <c r="D78" i="1"/>
  <c r="D77" i="1"/>
  <c r="D76" i="1"/>
  <c r="D75" i="1"/>
  <c r="D74" i="1"/>
  <c r="D73" i="1"/>
  <c r="D72" i="1"/>
  <c r="D71" i="1"/>
  <c r="D70" i="1"/>
  <c r="D69" i="1"/>
  <c r="E67" i="1"/>
  <c r="Y54" i="2" s="1"/>
  <c r="D55" i="1"/>
  <c r="E55" i="1" s="1"/>
  <c r="Y52" i="2" s="1"/>
  <c r="D52" i="1"/>
  <c r="D51" i="1"/>
  <c r="D50" i="1"/>
  <c r="C48" i="1"/>
  <c r="D46" i="1" s="1"/>
  <c r="E46" i="1" s="1"/>
  <c r="D44" i="1"/>
  <c r="R31" i="2" s="1"/>
  <c r="D43" i="1"/>
  <c r="R26" i="2"/>
  <c r="V28" i="2" s="1"/>
  <c r="D41" i="1"/>
  <c r="D40" i="1"/>
  <c r="D39" i="1"/>
  <c r="D7" i="1"/>
  <c r="EO24" i="1" l="1"/>
  <c r="EP24" i="1" s="1"/>
  <c r="EO25" i="1"/>
  <c r="EP25" i="1" s="1"/>
  <c r="S54" i="2"/>
  <c r="S53" i="2"/>
  <c r="V33" i="2"/>
  <c r="S52" i="2"/>
  <c r="Y37" i="3"/>
  <c r="Y36" i="2"/>
  <c r="V29" i="2"/>
  <c r="O52" i="2"/>
  <c r="V32" i="3"/>
  <c r="V33" i="3" s="1"/>
  <c r="Y34" i="3" s="1"/>
  <c r="E49" i="1"/>
  <c r="Y37" i="2" s="1"/>
  <c r="E68" i="1"/>
  <c r="D37" i="1"/>
  <c r="GZ188" i="1"/>
  <c r="GZ187" i="1"/>
  <c r="GZ186" i="1"/>
  <c r="EO26" i="1" l="1"/>
  <c r="GZ191" i="1"/>
  <c r="HC41" i="1" s="1"/>
  <c r="E36" i="1"/>
  <c r="E45" i="1" s="1"/>
  <c r="Y34" i="2" s="1"/>
  <c r="R27" i="2"/>
  <c r="Y55" i="2"/>
  <c r="Y56" i="2" s="1"/>
  <c r="S55" i="2"/>
  <c r="T52" i="2" s="1"/>
  <c r="U52" i="2" s="1"/>
  <c r="V52" i="2" s="1"/>
  <c r="EP26" i="1" l="1"/>
  <c r="EO27" i="1"/>
  <c r="EP27" i="1" s="1"/>
  <c r="E53" i="1"/>
  <c r="E80" i="1" s="1"/>
  <c r="AF62" i="2"/>
  <c r="AF43" i="3"/>
  <c r="EP58" i="1" l="1"/>
  <c r="EO28" i="1"/>
  <c r="EO62" i="1"/>
  <c r="EP62" i="1" s="1"/>
  <c r="EP60" i="1"/>
  <c r="GZ178" i="1"/>
  <c r="HC33" i="1" s="1"/>
  <c r="Y38" i="2"/>
  <c r="Y57" i="2" s="1"/>
  <c r="GZ180" i="1"/>
  <c r="HC35" i="1" s="1"/>
  <c r="GZ179" i="1"/>
  <c r="HC34" i="1" s="1"/>
  <c r="EO63" i="1" l="1"/>
  <c r="EP63" i="1" s="1"/>
  <c r="EO64" i="1"/>
  <c r="EP64" i="1" s="1"/>
  <c r="EP28" i="1"/>
  <c r="EO29" i="1"/>
  <c r="EP29" i="1" s="1"/>
  <c r="EO65" i="1"/>
  <c r="EP65" i="1" s="1"/>
  <c r="EP66" i="1" s="1"/>
  <c r="HD33" i="1"/>
  <c r="E82" i="1" s="1"/>
  <c r="GZ183" i="1"/>
  <c r="EP30" i="1" l="1"/>
  <c r="EP68" i="1"/>
  <c r="EP69" i="1" s="1"/>
  <c r="EP73" i="1" s="1"/>
  <c r="EP32" i="1"/>
  <c r="E22" i="1" s="1"/>
  <c r="Y58" i="2"/>
  <c r="HA169" i="1"/>
  <c r="E81" i="1" s="1"/>
  <c r="Y59" i="2" s="1"/>
  <c r="EP74" i="1" l="1"/>
  <c r="E84" i="1" s="1"/>
  <c r="EP33" i="1"/>
  <c r="Y38" i="3"/>
  <c r="EP37" i="1" l="1"/>
  <c r="E23" i="1"/>
  <c r="EP75" i="1"/>
  <c r="EP76" i="1" s="1"/>
  <c r="EP39" i="1"/>
  <c r="EP40" i="1" s="1"/>
  <c r="E27" i="1"/>
  <c r="Y39" i="3"/>
  <c r="EP41" i="1" l="1"/>
  <c r="E28" i="1"/>
  <c r="E85" i="1"/>
  <c r="EP77" i="1"/>
  <c r="E29" i="1" l="1"/>
  <c r="E32" i="1" s="1"/>
  <c r="Y42" i="3"/>
  <c r="E31" i="1" l="1"/>
  <c r="Y41" i="3"/>
  <c r="Y43" i="3" l="1"/>
  <c r="AN46" i="3" s="1"/>
  <c r="AN45" i="3" l="1"/>
  <c r="AN51" i="3" s="1"/>
  <c r="AN53" i="3" s="1"/>
  <c r="Y49" i="3" s="1"/>
  <c r="Y61" i="2" l="1"/>
  <c r="Y60" i="2"/>
  <c r="E86" i="1" l="1"/>
  <c r="D91" i="1" s="1"/>
  <c r="C92" i="1" s="1"/>
  <c r="E88" i="1" l="1"/>
  <c r="E92" i="1" s="1"/>
  <c r="E89" i="1"/>
  <c r="Y62" i="2"/>
  <c r="AN64" i="2" s="1"/>
  <c r="AN70" i="2" s="1"/>
  <c r="AN72" i="2" s="1"/>
  <c r="Y68" i="2" l="1"/>
  <c r="AN6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Kutus</author>
    <author>Kishore Mahajan</author>
  </authors>
  <commentList>
    <comment ref="D6" authorId="0" shapeId="0" xr:uid="{6CE41D11-B0C7-4AC2-99C3-505A4662FB17}">
      <text>
        <r>
          <rPr>
            <b/>
            <sz val="9"/>
            <color rgb="FF000000"/>
            <rFont val="Tahoma"/>
            <family val="2"/>
          </rPr>
          <t>ArthikDisha:</t>
        </r>
        <r>
          <rPr>
            <sz val="9"/>
            <color rgb="FF000000"/>
            <rFont val="Tahoma"/>
            <family val="2"/>
          </rPr>
          <t xml:space="preserve">
</t>
        </r>
        <r>
          <rPr>
            <sz val="9"/>
            <color rgb="FF000000"/>
            <rFont val="Tahoma"/>
            <family val="2"/>
          </rPr>
          <t xml:space="preserve">Put only in </t>
        </r>
        <r>
          <rPr>
            <b/>
            <sz val="9"/>
            <color rgb="FF000000"/>
            <rFont val="Arial Black"/>
            <family val="2"/>
          </rPr>
          <t>DD-MM-YYYY</t>
        </r>
        <r>
          <rPr>
            <sz val="9"/>
            <color rgb="FF000000"/>
            <rFont val="Tahoma"/>
            <family val="2"/>
          </rPr>
          <t xml:space="preserve"> format</t>
        </r>
      </text>
    </comment>
    <comment ref="E14" authorId="0" shapeId="0" xr:uid="{A684F026-8B1D-42C4-8869-442795DF8BDA}">
      <text>
        <r>
          <rPr>
            <b/>
            <sz val="11"/>
            <color rgb="FF000000"/>
            <rFont val="Arial Narrow"/>
            <family val="2"/>
          </rPr>
          <t>Max Deduction:-</t>
        </r>
        <r>
          <rPr>
            <b/>
            <sz val="11"/>
            <color rgb="FF000000"/>
            <rFont val="Tahoma"/>
            <family val="2"/>
          </rPr>
          <t xml:space="preserve">
</t>
        </r>
        <r>
          <rPr>
            <b/>
            <sz val="11"/>
            <color rgb="FF000000"/>
            <rFont val="Arial Narrow"/>
            <family val="2"/>
          </rPr>
          <t xml:space="preserve">1.Govt. Employee-14%(Basic+DA)
</t>
        </r>
        <r>
          <rPr>
            <b/>
            <sz val="11"/>
            <color rgb="FF000000"/>
            <rFont val="Arial Narrow"/>
            <family val="2"/>
          </rPr>
          <t>2.Others-14%</t>
        </r>
      </text>
    </comment>
    <comment ref="E15" authorId="0" shapeId="0" xr:uid="{4F40E98B-4037-44C0-BEC3-167237855B66}">
      <text>
        <r>
          <rPr>
            <b/>
            <sz val="10"/>
            <color rgb="FF000000"/>
            <rFont val="Arial Narrow"/>
            <family val="2"/>
          </rPr>
          <t xml:space="preserve">1. Govt. Employees-Tax Free;
</t>
        </r>
        <r>
          <rPr>
            <b/>
            <sz val="10"/>
            <color rgb="FF000000"/>
            <rFont val="Arial Narrow"/>
            <family val="2"/>
          </rPr>
          <t xml:space="preserve">2. Others- Max 25,00,000/-
</t>
        </r>
      </text>
    </comment>
    <comment ref="E17" authorId="0" shapeId="0" xr:uid="{9593AD79-CAA7-4780-83E7-3B99726294FE}">
      <text>
        <r>
          <rPr>
            <b/>
            <sz val="9"/>
            <color rgb="FF000000"/>
            <rFont val="Tahoma"/>
            <family val="2"/>
          </rPr>
          <t>No Limt. Any amount can be claimed as Deduction U/S 24(b) for let-out property.</t>
        </r>
        <r>
          <rPr>
            <sz val="9"/>
            <color rgb="FF000000"/>
            <rFont val="Tahoma"/>
            <family val="2"/>
          </rPr>
          <t xml:space="preserve">
</t>
        </r>
      </text>
    </comment>
    <comment ref="D19" authorId="1" shapeId="0" xr:uid="{C5B05F2D-0900-CF47-A852-FFD190BA4C62}">
      <text>
        <r>
          <rPr>
            <sz val="11"/>
            <color rgb="FF000000"/>
            <rFont val="Aparajita"/>
            <family val="18"/>
            <charset val="1"/>
          </rPr>
          <t xml:space="preserve">Put Total STCG Gains:
</t>
        </r>
        <r>
          <rPr>
            <sz val="11"/>
            <color rgb="FF000000"/>
            <rFont val="Aparajita"/>
            <family val="18"/>
            <charset val="1"/>
          </rPr>
          <t>1. STCG taxable at special rate @20% U/S 111A.</t>
        </r>
        <r>
          <rPr>
            <sz val="6"/>
            <color rgb="FF000000"/>
            <rFont val="Aparajita"/>
            <family val="18"/>
            <charset val="1"/>
          </rPr>
          <t xml:space="preserve">
</t>
        </r>
        <r>
          <rPr>
            <sz val="11"/>
            <color rgb="FF000000"/>
            <rFont val="Aparajita"/>
            <family val="18"/>
            <charset val="1"/>
          </rPr>
          <t>2. Tax on Other Assets is now Taxed as per the Applicable Slab Rates</t>
        </r>
        <r>
          <rPr>
            <sz val="6"/>
            <color rgb="FF000000"/>
            <rFont val="Aparajita"/>
            <family val="18"/>
            <charset val="1"/>
          </rPr>
          <t xml:space="preserve">
</t>
        </r>
        <r>
          <rPr>
            <sz val="11"/>
            <color rgb="FF000000"/>
            <rFont val="Aparajita"/>
            <family val="18"/>
            <charset val="1"/>
          </rPr>
          <t>@Arthik Disha</t>
        </r>
        <r>
          <rPr>
            <sz val="6"/>
            <color rgb="FF000000"/>
            <rFont val="Aparajita"/>
            <family val="18"/>
            <charset val="1"/>
          </rPr>
          <t xml:space="preserve">
</t>
        </r>
      </text>
    </comment>
    <comment ref="D20" authorId="1" shapeId="0" xr:uid="{A1B50497-F807-C84E-A112-01DA10DE5F8B}">
      <text>
        <r>
          <rPr>
            <sz val="11"/>
            <color rgb="FF000000"/>
            <rFont val="Aparajita"/>
            <family val="18"/>
            <charset val="1"/>
          </rPr>
          <t xml:space="preserve">Put Total LTCG Gains:
</t>
        </r>
        <r>
          <rPr>
            <sz val="11"/>
            <color rgb="FF000000"/>
            <rFont val="Aparajita"/>
            <family val="18"/>
            <charset val="1"/>
          </rPr>
          <t>LTCG taxable at special rate of 12.50% over gain of Rs. 1.25 Lakh p.a.</t>
        </r>
        <r>
          <rPr>
            <sz val="6"/>
            <color rgb="FF000000"/>
            <rFont val="Aparajita"/>
            <family val="18"/>
            <charset val="1"/>
          </rPr>
          <t xml:space="preserve">
</t>
        </r>
        <r>
          <rPr>
            <sz val="11"/>
            <color rgb="FF000000"/>
            <rFont val="Aparajita"/>
            <family val="18"/>
            <charset val="1"/>
          </rPr>
          <t>@Arthik Disha</t>
        </r>
        <r>
          <rPr>
            <sz val="6"/>
            <color rgb="FF000000"/>
            <rFont val="Aparajita"/>
            <family val="18"/>
            <charset val="1"/>
          </rPr>
          <t xml:space="preserve">
</t>
        </r>
      </text>
    </comment>
    <comment ref="D39" authorId="0" shapeId="0" xr:uid="{C86E50D1-67BB-425F-91EB-DF624191EF0E}">
      <text>
        <r>
          <rPr>
            <b/>
            <sz val="10"/>
            <color indexed="81"/>
            <rFont val="Lucida Sans"/>
            <family val="2"/>
          </rPr>
          <t>For Metro 50% of Basic Salary. For Non-Metro 40%</t>
        </r>
      </text>
    </comment>
    <comment ref="D40" authorId="0" shapeId="0" xr:uid="{AA65F33E-482D-46BE-90F4-FA61BC7BC2DE}">
      <text>
        <r>
          <rPr>
            <b/>
            <sz val="9"/>
            <color indexed="81"/>
            <rFont val="Lucida Sans"/>
            <family val="2"/>
          </rPr>
          <t xml:space="preserve">Rent paid over 10% of Basic Salary i.e.
Rent paid-10%(Basic+DA)
</t>
        </r>
        <r>
          <rPr>
            <sz val="9"/>
            <color indexed="81"/>
            <rFont val="Tahoma"/>
            <family val="2"/>
          </rPr>
          <t xml:space="preserve">
</t>
        </r>
      </text>
    </comment>
    <comment ref="C43" authorId="0" shapeId="0" xr:uid="{AD8BF482-600D-4855-A811-D0DD86CFE2D9}">
      <text>
        <r>
          <rPr>
            <b/>
            <sz val="10"/>
            <color rgb="FF000000"/>
            <rFont val="Tahoma"/>
            <family val="2"/>
          </rPr>
          <t>Maximum Deduction Rs.25,00,000 U/S 10(10AA), as per Budget 2023</t>
        </r>
        <r>
          <rPr>
            <sz val="9"/>
            <color rgb="FF000000"/>
            <rFont val="Tahoma"/>
            <family val="2"/>
          </rPr>
          <t xml:space="preserve">
</t>
        </r>
      </text>
    </comment>
    <comment ref="C50" authorId="0" shapeId="0" xr:uid="{C702AD2A-1B0B-469A-A897-0F6401EA8DAB}">
      <text>
        <r>
          <rPr>
            <b/>
            <sz val="9"/>
            <color rgb="FF000000"/>
            <rFont val="Tahoma"/>
            <family val="2"/>
          </rPr>
          <t>Maximum Deduction U/S 24(b) Rs.2,00,000/-. Only allowed for two self occupied house house.</t>
        </r>
      </text>
    </comment>
    <comment ref="C69" authorId="0" shapeId="0" xr:uid="{BA6406FD-F926-4B3D-94A7-3F662594CCA1}">
      <text>
        <r>
          <rPr>
            <sz val="9"/>
            <color rgb="FF000000"/>
            <rFont val="Tahoma"/>
            <family val="2"/>
          </rPr>
          <t>Self,Spouse and Children max Rs.25000/-(including Rs.5000/- for preventive Health Checkup)</t>
        </r>
      </text>
    </comment>
    <comment ref="C70" authorId="0" shapeId="0" xr:uid="{F10218F9-74A6-4686-A19A-EB5888CAF5F7}">
      <text>
        <r>
          <rPr>
            <sz val="9"/>
            <color indexed="81"/>
            <rFont val="Tahoma"/>
            <family val="2"/>
          </rPr>
          <t xml:space="preserve">For Senior Citizens max Rs.50000/-(including Rs.5000/- for preventive Health Checkup)
</t>
        </r>
      </text>
    </comment>
    <comment ref="C72" authorId="0" shapeId="0" xr:uid="{D8BF6A2B-2660-4B41-9826-C1AC537E29AA}">
      <text>
        <r>
          <rPr>
            <sz val="9"/>
            <color indexed="81"/>
            <rFont val="Tahoma"/>
            <family val="2"/>
          </rPr>
          <t>For Severe disability more than 80% Rs. 125000/- and for others Rs.75000/-</t>
        </r>
      </text>
    </comment>
    <comment ref="C73" authorId="0" shapeId="0" xr:uid="{907B3661-2846-4CDF-81BF-28701D9C8E05}">
      <text>
        <r>
          <rPr>
            <sz val="9"/>
            <color indexed="81"/>
            <rFont val="Tahoma"/>
            <family val="2"/>
          </rPr>
          <t xml:space="preserve">For senior citizen Rs.100000/- and for others Rs.40000/-.
</t>
        </r>
      </text>
    </comment>
    <comment ref="C76" authorId="0" shapeId="0" xr:uid="{362693FC-547B-4C18-8B18-13AFFF029161}">
      <text>
        <r>
          <rPr>
            <sz val="9"/>
            <color indexed="81"/>
            <rFont val="Tahoma"/>
            <family val="2"/>
          </rPr>
          <t>For self severe disability Rs.125000/- and for others Rs.75000/-.</t>
        </r>
      </text>
    </comment>
    <comment ref="C79" authorId="0" shapeId="0" xr:uid="{BDB4E2DA-5EC8-427A-A886-D7213B74A1C3}">
      <text>
        <r>
          <rPr>
            <b/>
            <sz val="9"/>
            <color rgb="FF000000"/>
            <rFont val="Tahoma"/>
            <family val="2"/>
          </rPr>
          <t>Max exemption 14% of Basic+DA for Govt. Employees. Others @10%</t>
        </r>
      </text>
    </comment>
  </commentList>
</comments>
</file>

<file path=xl/sharedStrings.xml><?xml version="1.0" encoding="utf-8"?>
<sst xmlns="http://schemas.openxmlformats.org/spreadsheetml/2006/main" count="439" uniqueCount="265">
  <si>
    <t>Name</t>
  </si>
  <si>
    <t xml:space="preserve">PAN </t>
  </si>
  <si>
    <t>Date of Birth</t>
  </si>
  <si>
    <t>Age (Years)</t>
  </si>
  <si>
    <t>Metro</t>
  </si>
  <si>
    <t>Gross Income from Salaries and Allowances</t>
  </si>
  <si>
    <t>Non-Metro</t>
  </si>
  <si>
    <t>Gross Total Income(G.T.I)</t>
  </si>
  <si>
    <t>Less: Employer's Contribution to NPS U/S 80CCD(2)</t>
  </si>
  <si>
    <t>Contribution in NPS/EPF over Rs.7.5 Lakh &amp; Interest thereon in a year is now taxable income as per Budget 2020.</t>
  </si>
  <si>
    <t>Less: Exemption on Leave encashment U/S 10(10AA)</t>
  </si>
  <si>
    <t>Less: Transport Allowance for a Specially-Abled person(Max Rs. 38,400 per year)</t>
  </si>
  <si>
    <t>Less: Interest on Home Loan Taken For Let-Out Property U/S 24(b)</t>
  </si>
  <si>
    <t>Less: Any Other Allowable Deduction under New Tax Regime(Like Agniveer Scheme)</t>
  </si>
  <si>
    <t>Net Taxable Income after Deductions</t>
  </si>
  <si>
    <t>Add: Cess @ 4%</t>
  </si>
  <si>
    <t>Total Tax Liability</t>
  </si>
  <si>
    <t>Total Tax</t>
  </si>
  <si>
    <t>Advance Tax Paid</t>
  </si>
  <si>
    <t>Balance Tax to be Paid</t>
  </si>
  <si>
    <t>Tax to Gross Income Ratio</t>
  </si>
  <si>
    <t>Less: Exemptions U/S 10</t>
  </si>
  <si>
    <t xml:space="preserve"> (i) H.R.A Exemption     (Least of the following three)</t>
  </si>
  <si>
    <t xml:space="preserve">    a. Basic Salary (Basic+DA)</t>
  </si>
  <si>
    <t xml:space="preserve">    b. Rent Paid</t>
  </si>
  <si>
    <t xml:space="preserve">    c. H.R.A received</t>
  </si>
  <si>
    <t>(iii) Retirement Leave Encashment U/S 10(10AA)</t>
  </si>
  <si>
    <t>Income From Salaries(After Deduction U/S 10)</t>
  </si>
  <si>
    <t>Add: Income from Other Sources</t>
  </si>
  <si>
    <t>1. Income from Other Sources:</t>
  </si>
  <si>
    <t>Income from House Properties</t>
  </si>
  <si>
    <t xml:space="preserve">  a.Interest paid on House Building Loan (U/S 24)</t>
  </si>
  <si>
    <t xml:space="preserve">  b.Additional Tax benefits for first time home buyers</t>
  </si>
  <si>
    <t xml:space="preserve">  c.Rent received from let out properties after Municipal Taxes</t>
  </si>
  <si>
    <t>Gross Total Income (G.T.I)</t>
  </si>
  <si>
    <t>a. EPF &amp; GPF Contribution</t>
  </si>
  <si>
    <t>b. Public Provident Fund (PPF)</t>
  </si>
  <si>
    <t>Max Deduction  U/S 80C Rs. 1.5 Lakh</t>
  </si>
  <si>
    <t>c. N.S.C (Investment + accrued Interest before Maturity Year)</t>
  </si>
  <si>
    <t>d. Tax Saving Fixed Deposit (5 Years and above)</t>
  </si>
  <si>
    <t>e. E.L.S.S (Tax Saving Mutual Fund)</t>
  </si>
  <si>
    <t>f. Life Insurance Premiums paid</t>
  </si>
  <si>
    <t>g. New Pension Scheme (NPS) (U/S 80CCC)</t>
  </si>
  <si>
    <t>h. Pension Plan from Insurance Co./Mutual Funds (u/s 80CCC)</t>
  </si>
  <si>
    <t>i. Principal Repayment on House Building Loan</t>
  </si>
  <si>
    <t>j. Sukanya Samriddhi Yojana</t>
  </si>
  <si>
    <t>l. Tuition fees for children(max 2 children)</t>
  </si>
  <si>
    <t>Max Deduction U/S 80CCD(1B) Rs. 50,000 over and above Section 80C</t>
  </si>
  <si>
    <t>Less: Deduction under chapter VI-A</t>
  </si>
  <si>
    <t>a. 80 D Medical Insurance premium (Self, Spouse &amp; Child)</t>
  </si>
  <si>
    <t>b. 80 D Medical Insurance premium (for Sr. Citizen Parents)</t>
  </si>
  <si>
    <t>c. 80 E Interest Paid on Education Loan</t>
  </si>
  <si>
    <t xml:space="preserve">d. 80 DD Medical Treatment for dependent handicapped </t>
  </si>
  <si>
    <t>e. 80DDB Expenditure on Medical Treatment for self/ dependent</t>
  </si>
  <si>
    <t>f. 80G, 80GGA, 80GGC Donation to approved funds</t>
  </si>
  <si>
    <t>g. 80GG  Rent paid in case of no HRA received</t>
  </si>
  <si>
    <t xml:space="preserve">Max Employer's Contribution 14% of (Basic+DA) as per Section 80CCD(2)
</t>
  </si>
  <si>
    <t>h. 80U For Physically Disabled person</t>
  </si>
  <si>
    <t>Max Employer's Contribution 14% of (Basic+DA) as per Section 80CCD(2)</t>
  </si>
  <si>
    <t>j. Contribution to Agnipath Scheme (u/s 80CCH)</t>
  </si>
  <si>
    <t>Less: Employer Contribution to NPS U/S 80CCD(2)</t>
  </si>
  <si>
    <t>Net Taxable Income after all deductions</t>
  </si>
  <si>
    <t>OLD</t>
  </si>
  <si>
    <t>NEW</t>
  </si>
  <si>
    <t>FORM No. 16</t>
  </si>
  <si>
    <t>[See rule 31(1)(a)]</t>
  </si>
  <si>
    <t>PART A</t>
  </si>
  <si>
    <t>Certificate under section 203 of the Income Tax Act, 1961 for Tax Deducted at source on Salary</t>
  </si>
  <si>
    <t>Name and address of Employer</t>
  </si>
  <si>
    <t>Name and Designation of the Employee</t>
  </si>
  <si>
    <t>PAN of Deductor</t>
  </si>
  <si>
    <t>TAN of Deductor</t>
  </si>
  <si>
    <t>PAN of the Employee</t>
  </si>
  <si>
    <t>CIT (TDS) Address</t>
  </si>
  <si>
    <t>Assessment Year</t>
  </si>
  <si>
    <t>Period</t>
  </si>
  <si>
    <t xml:space="preserve">Circle/Ward: </t>
  </si>
  <si>
    <t>From</t>
  </si>
  <si>
    <t>To</t>
  </si>
  <si>
    <t>Quarter</t>
  </si>
  <si>
    <t>Receipt Nos of Original statements of TDS under sub sec(3) of sec 200</t>
  </si>
  <si>
    <t>Amount of tax deducted in respect of the Employee</t>
  </si>
  <si>
    <t>Amount of tax deposited in respect of the Employee</t>
  </si>
  <si>
    <t>Quarter-1</t>
  </si>
  <si>
    <t>Quarter-2</t>
  </si>
  <si>
    <t>Quarter-3</t>
  </si>
  <si>
    <t>Quarter-4</t>
  </si>
  <si>
    <t>Total</t>
  </si>
  <si>
    <t>PART  B</t>
  </si>
  <si>
    <t>Details of Salary paid and any other income and tax deducted</t>
  </si>
  <si>
    <t>Gross Salary</t>
  </si>
  <si>
    <t>(a)</t>
  </si>
  <si>
    <t>Salary as per provisions contained in sec.17(1)</t>
  </si>
  <si>
    <t>Rs.</t>
  </si>
  <si>
    <t>(b)</t>
  </si>
  <si>
    <t>Value of perquisites u/s 17(2) (as per Form No. 12 BB, whether applicable)</t>
  </si>
  <si>
    <t>(c)</t>
  </si>
  <si>
    <t>Profits in lieu of salary under 17 (3) (as per Form No. 12BB, whether applicable)</t>
  </si>
  <si>
    <t>(d)</t>
  </si>
  <si>
    <t xml:space="preserve">Less: </t>
  </si>
  <si>
    <t>Standard Dedection</t>
  </si>
  <si>
    <t>Allowance  u/s 10</t>
  </si>
  <si>
    <t>a) House Rent paid</t>
  </si>
  <si>
    <t/>
  </si>
  <si>
    <t>Balance (1-2)</t>
  </si>
  <si>
    <t>Deductions:</t>
  </si>
  <si>
    <t>Tax on Employment</t>
  </si>
  <si>
    <t>Entertainment Allowance</t>
  </si>
  <si>
    <t xml:space="preserve">Aggregate of 4(a) &amp; (b) </t>
  </si>
  <si>
    <t>Income chargeable under the head 'salaries' (3-5)</t>
  </si>
  <si>
    <t>Add: Any other Income reported by the employee</t>
  </si>
  <si>
    <t>Income/Dividend /Bank Interest/NSC/Any Other Income</t>
  </si>
  <si>
    <t>Income from House property</t>
  </si>
  <si>
    <t>Gross total income (6+7)</t>
  </si>
  <si>
    <t>Deductions under Chapter VIA</t>
  </si>
  <si>
    <t>Gross Amount</t>
  </si>
  <si>
    <t>Qualifying Amount</t>
  </si>
  <si>
    <t>Deductible Amount</t>
  </si>
  <si>
    <t>a</t>
  </si>
  <si>
    <t xml:space="preserve"> EPF &amp; GPF Contribution</t>
  </si>
  <si>
    <t>b</t>
  </si>
  <si>
    <t>Public Provident Fund (PPF)</t>
  </si>
  <si>
    <t>c</t>
  </si>
  <si>
    <t>N.S.C (Investment + accrued Interest before Maturity Year)</t>
  </si>
  <si>
    <t>d</t>
  </si>
  <si>
    <t>Tax Saving Fixed Deposit (5 Years and above)</t>
  </si>
  <si>
    <t>e</t>
  </si>
  <si>
    <t>E.L.S.S (Tax Saving Mutual Fund)</t>
  </si>
  <si>
    <t>f</t>
  </si>
  <si>
    <t>Life Insurance Premiums paid</t>
  </si>
  <si>
    <t>g</t>
  </si>
  <si>
    <t>New Pension Scheme (NPS) (U/S 80CCC)</t>
  </si>
  <si>
    <t>h</t>
  </si>
  <si>
    <t>Pension Plan from Insurance Co/Mutual Funds(U/S80CCC)</t>
  </si>
  <si>
    <t>i</t>
  </si>
  <si>
    <t>Principal Repayment on House Building Loan</t>
  </si>
  <si>
    <t>j</t>
  </si>
  <si>
    <t>Sukanya Samriddhi Yojana</t>
  </si>
  <si>
    <t>k</t>
  </si>
  <si>
    <t>Stamp Duty &amp; Registration Fees on House Buying</t>
  </si>
  <si>
    <t>l</t>
  </si>
  <si>
    <t>Tuition fees for children(max 2 children)</t>
  </si>
  <si>
    <t>a)</t>
  </si>
  <si>
    <t>section</t>
  </si>
  <si>
    <t>80C</t>
  </si>
  <si>
    <t>b)</t>
  </si>
  <si>
    <t>80CCD(2)</t>
  </si>
  <si>
    <t>c)</t>
  </si>
  <si>
    <t>80CCD(1B)</t>
  </si>
  <si>
    <t>e)</t>
  </si>
  <si>
    <t>80D,80DDB,80E,80G,80U etc..</t>
  </si>
  <si>
    <t>Aggregate of deductible amount under Chapter VIA</t>
  </si>
  <si>
    <t>Total Income (8-10)</t>
  </si>
  <si>
    <t>Tax on Total Income</t>
  </si>
  <si>
    <t>Less u/s 87A / Tax Credit :</t>
  </si>
  <si>
    <t>Educational cess @4 % on tax</t>
  </si>
  <si>
    <t xml:space="preserve">Tax Payable (12+13) </t>
  </si>
  <si>
    <t>Rebate and relief under Chapter VIII</t>
  </si>
  <si>
    <t>I</t>
  </si>
  <si>
    <t>u/s 88</t>
  </si>
  <si>
    <t>u/s 88 B</t>
  </si>
  <si>
    <t>u/s 88 C</t>
  </si>
  <si>
    <t>II</t>
  </si>
  <si>
    <t>Under section 89, 90, 91 (attach details)</t>
  </si>
  <si>
    <t xml:space="preserve">Aggregate of tax rebates and relief </t>
  </si>
  <si>
    <t>Less: Tax deducted at source</t>
  </si>
  <si>
    <t>Tax Payable / Refundable (14-15-16)</t>
  </si>
  <si>
    <t>ANNEXURE - B</t>
  </si>
  <si>
    <t>Details of Tax Deducted and Deposited in the Central Government Account through Challan</t>
  </si>
  <si>
    <t>Sl.No</t>
  </si>
  <si>
    <t>Tax Deposited in respect of the Employee ( Rs.)</t>
  </si>
  <si>
    <t>Challan Identification Number (CIN)</t>
  </si>
  <si>
    <t>BSR code of Bank branch</t>
  </si>
  <si>
    <t>Date on which tax deposited</t>
  </si>
  <si>
    <t>Challan Serial Number</t>
  </si>
  <si>
    <t xml:space="preserve">         I,  Son of Sri…………………………………………………..working in the capacity of  ……………………………………..do hereby certify that a sum of Rs:                  /-  has been deducted at source and paid to the credit of the Central Government.</t>
  </si>
  <si>
    <t xml:space="preserve">         I further certify that the information given above is true and correct based on the books of accounts, documents and other available records:</t>
  </si>
  <si>
    <t>Place  :</t>
  </si>
  <si>
    <t>Date   :</t>
  </si>
  <si>
    <t>(Signature of Person responsible for deduction of tax)</t>
  </si>
  <si>
    <t>Designation :</t>
  </si>
  <si>
    <t>Full Name :</t>
  </si>
  <si>
    <t>ITR - 1</t>
  </si>
  <si>
    <r>
      <t xml:space="preserve">SAHAJ </t>
    </r>
    <r>
      <rPr>
        <b/>
        <sz val="10"/>
        <color indexed="9"/>
        <rFont val="Book Antiqua"/>
        <family val="1"/>
      </rPr>
      <t xml:space="preserve"> </t>
    </r>
    <r>
      <rPr>
        <b/>
        <sz val="16"/>
        <color indexed="9"/>
        <rFont val="Book Antiqua"/>
        <family val="1"/>
      </rPr>
      <t>I</t>
    </r>
    <r>
      <rPr>
        <b/>
        <sz val="10"/>
        <color indexed="9"/>
        <rFont val="Book Antiqua"/>
        <family val="1"/>
      </rPr>
      <t xml:space="preserve">NDIAN </t>
    </r>
    <r>
      <rPr>
        <b/>
        <sz val="14"/>
        <color indexed="9"/>
        <rFont val="Book Antiqua"/>
        <family val="1"/>
      </rPr>
      <t>I</t>
    </r>
    <r>
      <rPr>
        <b/>
        <sz val="10"/>
        <color indexed="9"/>
        <rFont val="Book Antiqua"/>
        <family val="1"/>
      </rPr>
      <t xml:space="preserve">NDIVIDUAL </t>
    </r>
    <r>
      <rPr>
        <b/>
        <sz val="14"/>
        <color indexed="9"/>
        <rFont val="Book Antiqua"/>
        <family val="1"/>
      </rPr>
      <t>I</t>
    </r>
    <r>
      <rPr>
        <b/>
        <sz val="10"/>
        <color indexed="9"/>
        <rFont val="Book Antiqua"/>
        <family val="1"/>
      </rPr>
      <t xml:space="preserve">NCOME </t>
    </r>
    <r>
      <rPr>
        <b/>
        <sz val="14"/>
        <color indexed="9"/>
        <rFont val="Book Antiqua"/>
        <family val="1"/>
      </rPr>
      <t>T</t>
    </r>
    <r>
      <rPr>
        <b/>
        <sz val="10"/>
        <color indexed="9"/>
        <rFont val="Book Antiqua"/>
        <family val="1"/>
      </rPr>
      <t xml:space="preserve">AX </t>
    </r>
    <r>
      <rPr>
        <b/>
        <sz val="14"/>
        <color indexed="9"/>
        <rFont val="Book Antiqua"/>
        <family val="1"/>
      </rPr>
      <t>R</t>
    </r>
    <r>
      <rPr>
        <b/>
        <sz val="10"/>
        <color indexed="9"/>
        <rFont val="Book Antiqua"/>
        <family val="1"/>
      </rPr>
      <t>ETURN</t>
    </r>
  </si>
  <si>
    <t>AY</t>
  </si>
  <si>
    <t>2022 - 23</t>
  </si>
  <si>
    <t>Full Name:</t>
  </si>
  <si>
    <t>_______________________________________________________</t>
  </si>
  <si>
    <t xml:space="preserve">                                                               Particulars</t>
  </si>
  <si>
    <t xml:space="preserve">  Resident of   (Select from Dropdown)------------------&gt;</t>
  </si>
  <si>
    <t>Less: Any Other Allowable Deduction under New Tax Regime</t>
  </si>
  <si>
    <t>Net Taxable Income  after deductions(6+7)</t>
  </si>
  <si>
    <t>Less : Rebate U/S 87A / Tax Credit(Max Rs.25,000)</t>
  </si>
  <si>
    <r>
      <t>Add: Surcharge @10%/15% (If income exceeds Rs.</t>
    </r>
    <r>
      <rPr>
        <sz val="12"/>
        <color indexed="8"/>
        <rFont val="Calibri"/>
        <family val="2"/>
        <scheme val="minor"/>
      </rPr>
      <t>50 Lakh &amp; Rs.1 Cr. Respectively)</t>
    </r>
  </si>
  <si>
    <t>(iv) Tax on Employment</t>
  </si>
  <si>
    <t>You Should Opt</t>
  </si>
  <si>
    <t>Tax Payable / Refundable (16-17-18)</t>
  </si>
  <si>
    <t>Add: Income From Other Sources-Savings A/C/ F.D/Recurring/POMIS/Other</t>
  </si>
  <si>
    <t>ABCD XYZ, INDIA</t>
  </si>
  <si>
    <t>Fill only Yellow Cells</t>
  </si>
  <si>
    <t>REBATE</t>
  </si>
  <si>
    <t>TAX</t>
  </si>
  <si>
    <t>FINAL TAX</t>
  </si>
  <si>
    <t>a. Bank(Savings A/C/ F.D/Recurring)/Post Office MIS/Other</t>
  </si>
  <si>
    <t>ARTPD2025X</t>
  </si>
  <si>
    <t>Add:Surcharge @10%/15%/25% (If income &gt; Rs. 50 Lac &amp; Rs. 1 Cr. &amp; 2 Cr  5 Cr Respectively)</t>
  </si>
  <si>
    <t>VICE PRESIDENT</t>
  </si>
  <si>
    <t>Your Total Savings Under</t>
  </si>
  <si>
    <t>ARTHIKDISHA</t>
  </si>
  <si>
    <t>Income Tax Calculator F.Y 2026-27 &amp; A.Y 2027-28 (New Tax Regime-Default)- Section 115BAC</t>
  </si>
  <si>
    <t>Income Tax Calculator F.Y 2026-27 &amp; A.Y 2027-28 (Old Tax Regime)</t>
  </si>
  <si>
    <t>Add: Income from Short Term Capital Gains (Section 111A)</t>
  </si>
  <si>
    <t>Add: Income from Long Term Capital Gains (Section 112A)</t>
  </si>
  <si>
    <t xml:space="preserve">Less: Standard Deduction (Max Limit Rs.75,000) </t>
  </si>
  <si>
    <t>Tax Liability after Rebate (As per Normal Tax Slab)</t>
  </si>
  <si>
    <t>Tax on STCG @20%</t>
  </si>
  <si>
    <t>Tax on LTCG @12.5% over Rs. 1.25 Lakh Gain</t>
  </si>
  <si>
    <t>Total Tax at Special Rates</t>
  </si>
  <si>
    <t>Tax Liability at Special Rates</t>
  </si>
  <si>
    <t>Tax Calculation as per the New Tax Regime(Default)</t>
  </si>
  <si>
    <t>Net Taxable Income as per normal slab rates</t>
  </si>
  <si>
    <t>Net Taxable Income  as per Special Tax rates</t>
  </si>
  <si>
    <t>Total Taxable Income</t>
  </si>
  <si>
    <t>Income Tax Slabs</t>
  </si>
  <si>
    <t>Tax rate(%)</t>
  </si>
  <si>
    <t>Slab Value</t>
  </si>
  <si>
    <t>Tax Amount</t>
  </si>
  <si>
    <t>Upto 4,00,000</t>
  </si>
  <si>
    <t>4,00,001- 8,00,000</t>
  </si>
  <si>
    <t>8,00,001 - 12,00,000</t>
  </si>
  <si>
    <t>12,00,001 - 16,00,000</t>
  </si>
  <si>
    <t>16,00,001 - 20,00,000</t>
  </si>
  <si>
    <t>20,00,001 - 24,00,000</t>
  </si>
  <si>
    <t>Above 24,00,000</t>
  </si>
  <si>
    <t>Tax on total income as per normal slab rates</t>
  </si>
  <si>
    <t>Less: Tax Rebate U/S 87A-Max Rs 60,000/- (For Net Income up to Rs 12 Lakh with Marginal Relief)</t>
  </si>
  <si>
    <t>Tax after rebate (as per normal Slab Rates)</t>
  </si>
  <si>
    <t>Add: Surcharge</t>
  </si>
  <si>
    <t>Tax with surcharge</t>
  </si>
  <si>
    <t>Total Tax Liability as per the New Tax Regime</t>
  </si>
  <si>
    <t>2027-2028</t>
  </si>
  <si>
    <t>Advance Tax Paid / TDS already Deducted</t>
  </si>
  <si>
    <t>k. Stamp Duty &amp; Registration Fees on House Buying</t>
  </si>
  <si>
    <t>Tax Liability as per Normal Slab Rates</t>
  </si>
  <si>
    <t>Tax Calculation as per the Old Tax Regime (Optional)</t>
  </si>
  <si>
    <t>Upto 2,50,000</t>
  </si>
  <si>
    <t>2,50,001 - 5,00,000</t>
  </si>
  <si>
    <t>5,00,001 - 10,00,000</t>
  </si>
  <si>
    <t>Above 10,00,000</t>
  </si>
  <si>
    <t>Less: Tax Rebate U/S 87A-Max Rs 25,000/- (For Net Income up to Rs 7 Lakh with Marginal Relief)</t>
  </si>
  <si>
    <t>Total Tax Liability as per the Old Tax Regime</t>
  </si>
  <si>
    <t xml:space="preserve">  " Empowering New India's Financial Freedom" Learn. Plan. Grow</t>
  </si>
  <si>
    <t xml:space="preserve">Income chargeable under the head 'salaries' </t>
  </si>
  <si>
    <t>Tax on Total Income as per normal Slab Rates</t>
  </si>
  <si>
    <t>Tax Liability for Capital Gains ( at Special Rates )</t>
  </si>
  <si>
    <r>
      <t>Tax Rebate U/S 87A-Max Rs.60</t>
    </r>
    <r>
      <rPr>
        <b/>
        <sz val="11"/>
        <color indexed="8"/>
        <rFont val="Merriweather Regular"/>
      </rPr>
      <t>,000 (For Net Income up to Rs. 12 Lakh with Marginal Relief)</t>
    </r>
  </si>
  <si>
    <r>
      <t>Add: Surcharge @10%/15% /25%(If income exceeds Rs.</t>
    </r>
    <r>
      <rPr>
        <b/>
        <sz val="12"/>
        <color indexed="8"/>
        <rFont val="Merriweather Regular"/>
      </rPr>
      <t>50 Lakh/ Rs.1 Cr/ 2 Cr)</t>
    </r>
  </si>
  <si>
    <r>
      <t xml:space="preserve">(ii) Standard Deduction for Salaried &amp; Pensioners (Rs. </t>
    </r>
    <r>
      <rPr>
        <b/>
        <sz val="11"/>
        <color indexed="8"/>
        <rFont val="Merriweather Regular"/>
      </rPr>
      <t xml:space="preserve">50,000) </t>
    </r>
  </si>
  <si>
    <r>
      <t xml:space="preserve">Less: Deduction U/S 80C(Max eligible amount </t>
    </r>
    <r>
      <rPr>
        <b/>
        <sz val="12"/>
        <color indexed="8"/>
        <rFont val="Merriweather Regular"/>
      </rPr>
      <t>Rs. 150000/-)</t>
    </r>
  </si>
  <si>
    <r>
      <t xml:space="preserve">Less: Additional deduction for NPS U/S 80CCD(1B)-Max Rs. </t>
    </r>
    <r>
      <rPr>
        <b/>
        <sz val="10.5"/>
        <color indexed="8"/>
        <rFont val="Merriweather Regular"/>
      </rPr>
      <t>50000)</t>
    </r>
  </si>
  <si>
    <r>
      <t xml:space="preserve">i. 80TTA/B (Rs. 10,000 for others &amp;  </t>
    </r>
    <r>
      <rPr>
        <sz val="11"/>
        <color indexed="8"/>
        <rFont val="Merriweather Regular"/>
      </rPr>
      <t xml:space="preserve">Rs. 50,000 for Senior Citizens) </t>
    </r>
  </si>
  <si>
    <r>
      <t xml:space="preserve">Tax Rebate of Rs. </t>
    </r>
    <r>
      <rPr>
        <sz val="11"/>
        <color indexed="8"/>
        <rFont val="Merriweather Regular"/>
      </rPr>
      <t>12,500 (For Income less than 5 Lakh)</t>
    </r>
  </si>
  <si>
    <r>
      <t xml:space="preserve">Surcharge @10%/15%/25% (If income &gt; Rs. </t>
    </r>
    <r>
      <rPr>
        <sz val="11"/>
        <color indexed="8"/>
        <rFont val="Merriweather Regular"/>
      </rPr>
      <t>50 Lac / Rs. 1 Cr / 2 Cr Respectively)</t>
    </r>
  </si>
  <si>
    <r>
      <t xml:space="preserve">ArthikDisha Income Tax Calculator Excel </t>
    </r>
    <r>
      <rPr>
        <b/>
        <sz val="17"/>
        <color theme="0"/>
        <rFont val="Roboto Serif"/>
      </rPr>
      <t>(FY 2026-27 &amp; AY 2027-28)</t>
    </r>
  </si>
  <si>
    <r>
      <t>Less: Standard Deduction (Max Limit Rs.7</t>
    </r>
    <r>
      <rPr>
        <sz val="11"/>
        <color indexed="8"/>
        <rFont val="Calibri"/>
        <family val="2"/>
        <scheme val="minor"/>
      </rPr>
      <t>5,000)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</si>
</sst>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_ &quot;₹&quot;\ * #,##0.00_ ;_ &quot;₹&quot;\ * \-#,##0.00_ ;_ &quot;₹&quot;\ * &quot;-&quot;??_ ;_ @_ "/>
    <numFmt numFmtId="165" formatCode="_ * #,##0.00_ ;_ * \-#,##0.00_ ;_ * &quot;-&quot;??_ ;_ @_ "/>
    <numFmt numFmtId="166" formatCode="#,##0\ ;&quot; (&quot;#,##0\);&quot; -&quot;#\ ;@\ "/>
    <numFmt numFmtId="167" formatCode="_ * #,##0_ ;_ * \-#,##0_ ;_ * &quot;-&quot;??_ ;_ @_ "/>
    <numFmt numFmtId="168" formatCode="_(* #,##0_);_(* \(#,##0\);_(* &quot;-&quot;??_);_(@_)"/>
    <numFmt numFmtId="169" formatCode="dd\/mm\/yyyy"/>
    <numFmt numFmtId="170" formatCode="&quot;₹&quot;\ #,##0.00"/>
    <numFmt numFmtId="171" formatCode="_-* #,##0_-;\-* #,##0_-;_-* &quot;-&quot;??_-;_-@"/>
    <numFmt numFmtId="172" formatCode="#,##0.00;\(#,##0.00\)"/>
  </numFmts>
  <fonts count="127">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rgb="FF000000"/>
      <name val="Lucida Sans"/>
      <family val="2"/>
    </font>
    <font>
      <sz val="11"/>
      <color theme="0"/>
      <name val="Lucida Sans"/>
      <family val="2"/>
    </font>
    <font>
      <b/>
      <sz val="16"/>
      <color theme="0"/>
      <name val="Lucida Bright"/>
      <family val="1"/>
    </font>
    <font>
      <b/>
      <sz val="11"/>
      <color rgb="FF000000"/>
      <name val="Arial"/>
      <family val="2"/>
    </font>
    <font>
      <b/>
      <u/>
      <sz val="12"/>
      <color rgb="FF000000"/>
      <name val="Lucida Sans"/>
      <family val="2"/>
    </font>
    <font>
      <b/>
      <sz val="14"/>
      <color theme="0"/>
      <name val="Bahnschrift"/>
      <family val="2"/>
    </font>
    <font>
      <b/>
      <sz val="14"/>
      <color theme="1"/>
      <name val="Bahnschrift"/>
      <family val="2"/>
    </font>
    <font>
      <b/>
      <sz val="13"/>
      <color theme="1"/>
      <name val="Bahnschrift"/>
      <family val="2"/>
    </font>
    <font>
      <sz val="12"/>
      <color theme="0"/>
      <name val="Britannic Bold"/>
      <family val="2"/>
    </font>
    <font>
      <b/>
      <sz val="12"/>
      <color theme="0"/>
      <name val="Bahnschrift"/>
      <family val="2"/>
    </font>
    <font>
      <b/>
      <sz val="13"/>
      <color theme="0"/>
      <name val="Bahnschrift"/>
      <family val="2"/>
    </font>
    <font>
      <b/>
      <sz val="12"/>
      <color theme="1"/>
      <name val="Bahnschrift"/>
      <family val="2"/>
    </font>
    <font>
      <sz val="11"/>
      <color rgb="FF000000"/>
      <name val="Bahnschrift"/>
      <family val="2"/>
    </font>
    <font>
      <b/>
      <sz val="11"/>
      <color theme="0"/>
      <name val="Bahnschrift"/>
      <family val="2"/>
    </font>
    <font>
      <b/>
      <sz val="11"/>
      <color rgb="FF000000"/>
      <name val="Bahnschrift"/>
      <family val="2"/>
    </font>
    <font>
      <b/>
      <sz val="14"/>
      <color rgb="FF0070C0"/>
      <name val="Lucida Bright"/>
      <family val="1"/>
    </font>
    <font>
      <sz val="13"/>
      <color rgb="FF000000"/>
      <name val="Bahnschrift"/>
      <family val="2"/>
    </font>
    <font>
      <sz val="11"/>
      <color theme="1"/>
      <name val="Bahnschrift"/>
      <family val="2"/>
    </font>
    <font>
      <sz val="14"/>
      <color theme="0"/>
      <name val="Britannic Bold"/>
      <family val="2"/>
    </font>
    <font>
      <sz val="12"/>
      <color rgb="FF000000"/>
      <name val="Bahnschrift"/>
      <family val="2"/>
    </font>
    <font>
      <b/>
      <sz val="14"/>
      <color rgb="FF002060"/>
      <name val="Tahoma"/>
      <family val="2"/>
    </font>
    <font>
      <sz val="11"/>
      <color theme="0"/>
      <name val="Arial"/>
      <family val="2"/>
    </font>
    <font>
      <sz val="9"/>
      <color indexed="81"/>
      <name val="Tahoma"/>
      <family val="2"/>
    </font>
    <font>
      <b/>
      <sz val="10"/>
      <color indexed="81"/>
      <name val="Lucida Sans"/>
      <family val="2"/>
    </font>
    <font>
      <b/>
      <sz val="9"/>
      <color indexed="81"/>
      <name val="Lucida Sans"/>
      <family val="2"/>
    </font>
    <font>
      <b/>
      <sz val="11"/>
      <name val="Arial"/>
      <family val="2"/>
    </font>
    <font>
      <sz val="9"/>
      <name val="Arial"/>
      <family val="2"/>
    </font>
    <font>
      <b/>
      <sz val="9"/>
      <name val="Arial"/>
      <family val="2"/>
    </font>
    <font>
      <b/>
      <sz val="10"/>
      <name val="Arial"/>
      <family val="2"/>
    </font>
    <font>
      <sz val="10"/>
      <name val="Arial"/>
      <family val="2"/>
    </font>
    <font>
      <sz val="10"/>
      <color rgb="FF000000"/>
      <name val="Arial"/>
      <family val="2"/>
    </font>
    <font>
      <sz val="11"/>
      <color rgb="FF000000"/>
      <name val="Arial"/>
      <family val="2"/>
    </font>
    <font>
      <sz val="8"/>
      <name val="Arial"/>
      <family val="2"/>
    </font>
    <font>
      <sz val="11"/>
      <color rgb="FF000000"/>
      <name val="Arial Narrow"/>
      <family val="2"/>
    </font>
    <font>
      <b/>
      <u/>
      <sz val="10"/>
      <name val="Arial"/>
      <family val="2"/>
    </font>
    <font>
      <b/>
      <sz val="14"/>
      <color indexed="9"/>
      <name val="Book Antiqua"/>
      <family val="1"/>
    </font>
    <font>
      <b/>
      <sz val="20"/>
      <color indexed="9"/>
      <name val="Book Antiqua"/>
      <family val="1"/>
    </font>
    <font>
      <b/>
      <sz val="10"/>
      <color indexed="9"/>
      <name val="Book Antiqua"/>
      <family val="1"/>
    </font>
    <font>
      <b/>
      <sz val="16"/>
      <color indexed="9"/>
      <name val="Book Antiqua"/>
      <family val="1"/>
    </font>
    <font>
      <b/>
      <sz val="12"/>
      <color indexed="9"/>
      <name val="Book Antiqua"/>
      <family val="1"/>
    </font>
    <font>
      <b/>
      <sz val="12"/>
      <color rgb="FF002060"/>
      <name val="Bahnschrift Condensed"/>
      <family val="2"/>
    </font>
    <font>
      <sz val="11"/>
      <color rgb="FF000000"/>
      <name val="Bahnschrift Condensed"/>
      <family val="2"/>
    </font>
    <font>
      <b/>
      <sz val="14"/>
      <color rgb="FF002060"/>
      <name val="Bahnschrift Condensed"/>
      <family val="2"/>
    </font>
    <font>
      <b/>
      <sz val="11"/>
      <color rgb="FF002060"/>
      <name val="Bahnschrift Condensed"/>
      <family val="2"/>
    </font>
    <font>
      <b/>
      <sz val="13"/>
      <color rgb="FF002060"/>
      <name val="Bahnschrift Condensed"/>
      <family val="2"/>
    </font>
    <font>
      <sz val="10"/>
      <color theme="1"/>
      <name val="Calibri"/>
      <family val="2"/>
      <scheme val="minor"/>
    </font>
    <font>
      <sz val="11"/>
      <color indexed="8"/>
      <name val="Calibri"/>
      <family val="2"/>
      <scheme val="minor"/>
    </font>
    <font>
      <sz val="12"/>
      <color indexed="8"/>
      <name val="Calibri"/>
      <family val="2"/>
      <scheme val="minor"/>
    </font>
    <font>
      <b/>
      <sz val="11"/>
      <color theme="1"/>
      <name val="Arial"/>
      <family val="2"/>
    </font>
    <font>
      <b/>
      <sz val="11"/>
      <name val="Bahnschrift"/>
      <family val="2"/>
    </font>
    <font>
      <sz val="11"/>
      <color theme="0"/>
      <name val="Britannic Bold"/>
      <family val="2"/>
    </font>
    <font>
      <sz val="14"/>
      <color theme="0"/>
      <name val="Bahnschrift SemiBold"/>
      <family val="2"/>
    </font>
    <font>
      <b/>
      <sz val="10"/>
      <color theme="0"/>
      <name val="Lucida Bright"/>
      <family val="1"/>
    </font>
    <font>
      <sz val="11"/>
      <color theme="0"/>
      <name val="Lucida Bright"/>
      <family val="1"/>
    </font>
    <font>
      <b/>
      <sz val="14"/>
      <color theme="0"/>
      <name val="Lucida Bright"/>
      <family val="1"/>
    </font>
    <font>
      <b/>
      <sz val="12"/>
      <color rgb="FF000000"/>
      <name val="Avenir Next LT Pro Demi"/>
      <family val="2"/>
    </font>
    <font>
      <b/>
      <sz val="11"/>
      <color rgb="FF000000"/>
      <name val="Avenir Next LT Pro Demi"/>
      <family val="2"/>
    </font>
    <font>
      <sz val="26"/>
      <color theme="0"/>
      <name val="Lucida Sans"/>
      <family val="2"/>
    </font>
    <font>
      <b/>
      <sz val="14"/>
      <color rgb="FF000000"/>
      <name val="Avenir Next LT Pro Demi"/>
      <family val="2"/>
    </font>
    <font>
      <sz val="11"/>
      <color theme="1"/>
      <name val="Lucida Sans"/>
      <family val="2"/>
    </font>
    <font>
      <sz val="12"/>
      <color theme="1"/>
      <name val="Britannic Bold"/>
      <family val="2"/>
    </font>
    <font>
      <b/>
      <sz val="14"/>
      <color theme="1"/>
      <name val="Lucida Bright"/>
      <family val="1"/>
    </font>
    <font>
      <sz val="14"/>
      <color theme="1"/>
      <name val="Britannic Bold"/>
      <family val="2"/>
    </font>
    <font>
      <u/>
      <sz val="11"/>
      <color theme="1"/>
      <name val="Calibri"/>
      <family val="2"/>
      <scheme val="minor"/>
    </font>
    <font>
      <sz val="11"/>
      <color theme="1"/>
      <name val="Rupee Foradian"/>
      <family val="2"/>
    </font>
    <font>
      <b/>
      <sz val="20"/>
      <color theme="0"/>
      <name val="Aptos Serif"/>
      <family val="1"/>
    </font>
    <font>
      <b/>
      <sz val="18"/>
      <color theme="0"/>
      <name val="Arial Narrow"/>
      <family val="2"/>
    </font>
    <font>
      <sz val="12"/>
      <color rgb="FF9C0006"/>
      <name val="Calibri"/>
      <family val="2"/>
      <scheme val="minor"/>
    </font>
    <font>
      <sz val="12"/>
      <color theme="0"/>
      <name val="Calibri"/>
      <family val="2"/>
      <scheme val="minor"/>
    </font>
    <font>
      <b/>
      <i/>
      <sz val="11"/>
      <color rgb="FF00B0F0"/>
      <name val="Tamil MN"/>
      <family val="1"/>
    </font>
    <font>
      <b/>
      <sz val="10"/>
      <color rgb="FF000000"/>
      <name val="Arial Narrow"/>
      <family val="2"/>
    </font>
    <font>
      <b/>
      <sz val="9"/>
      <color rgb="FF000000"/>
      <name val="Tahoma"/>
      <family val="2"/>
    </font>
    <font>
      <sz val="9"/>
      <color rgb="FF000000"/>
      <name val="Tahoma"/>
      <family val="2"/>
    </font>
    <font>
      <b/>
      <sz val="11"/>
      <color rgb="FF000000"/>
      <name val="Arial Narrow"/>
      <family val="2"/>
    </font>
    <font>
      <b/>
      <sz val="11"/>
      <color rgb="FF000000"/>
      <name val="Tahoma"/>
      <family val="2"/>
    </font>
    <font>
      <b/>
      <sz val="10"/>
      <color rgb="FF000000"/>
      <name val="Tahoma"/>
      <family val="2"/>
    </font>
    <font>
      <b/>
      <i/>
      <sz val="12"/>
      <color rgb="FF00B0F0"/>
      <name val="Aparajita Bold Italic"/>
    </font>
    <font>
      <b/>
      <sz val="16"/>
      <color theme="0"/>
      <name val="Roboto Serif"/>
    </font>
    <font>
      <sz val="10"/>
      <color theme="0"/>
      <name val="Britannic Bold"/>
      <family val="2"/>
    </font>
    <font>
      <b/>
      <sz val="14"/>
      <color rgb="FFFFFFFF"/>
      <name val="Merriweather Regular"/>
    </font>
    <font>
      <sz val="14"/>
      <name val="Merriweather Regular"/>
    </font>
    <font>
      <b/>
      <sz val="14"/>
      <color theme="0"/>
      <name val="Merriweather Regular"/>
    </font>
    <font>
      <b/>
      <sz val="13"/>
      <color theme="0"/>
      <name val="Merriweather Regular"/>
    </font>
    <font>
      <sz val="12"/>
      <color theme="0"/>
      <name val="Merriweather Regular"/>
    </font>
    <font>
      <b/>
      <sz val="14"/>
      <color rgb="FF0070C0"/>
      <name val="Merriweather Regular"/>
    </font>
    <font>
      <b/>
      <sz val="11"/>
      <color rgb="FF000000"/>
      <name val="Merriweather Regular"/>
    </font>
    <font>
      <b/>
      <sz val="11"/>
      <color indexed="8"/>
      <name val="Merriweather Regular"/>
    </font>
    <font>
      <b/>
      <sz val="12"/>
      <color rgb="FF000000"/>
      <name val="Merriweather Regular"/>
    </font>
    <font>
      <b/>
      <sz val="12"/>
      <color indexed="8"/>
      <name val="Merriweather Regular"/>
    </font>
    <font>
      <b/>
      <sz val="16"/>
      <color theme="0"/>
      <name val="Merriweather Regular"/>
    </font>
    <font>
      <b/>
      <sz val="16"/>
      <color rgb="FFFFFFFF"/>
      <name val="Merriweather Regular"/>
    </font>
    <font>
      <sz val="16"/>
      <name val="Merriweather Regular"/>
    </font>
    <font>
      <b/>
      <sz val="11"/>
      <color theme="0"/>
      <name val="Merriweather Regular"/>
    </font>
    <font>
      <b/>
      <sz val="12"/>
      <color theme="0"/>
      <name val="Merriweather Regular"/>
    </font>
    <font>
      <sz val="11"/>
      <color theme="1"/>
      <name val="Merriweather Regular"/>
    </font>
    <font>
      <b/>
      <sz val="18"/>
      <color theme="1"/>
      <name val="Merriweather Regular"/>
    </font>
    <font>
      <b/>
      <sz val="18"/>
      <color theme="0"/>
      <name val="Merriweather Regular"/>
    </font>
    <font>
      <sz val="11"/>
      <color rgb="FF000000"/>
      <name val="Merriweather Regular"/>
    </font>
    <font>
      <b/>
      <sz val="13"/>
      <color rgb="FF0070C0"/>
      <name val="Merriweather Regular"/>
    </font>
    <font>
      <b/>
      <sz val="12"/>
      <color theme="1"/>
      <name val="Merriweather Regular"/>
    </font>
    <font>
      <b/>
      <sz val="10.5"/>
      <color theme="1"/>
      <name val="Merriweather Regular"/>
    </font>
    <font>
      <b/>
      <sz val="10.5"/>
      <color indexed="8"/>
      <name val="Merriweather Regular"/>
    </font>
    <font>
      <sz val="11"/>
      <color indexed="8"/>
      <name val="Merriweather Regular"/>
    </font>
    <font>
      <sz val="12"/>
      <color rgb="FF000000"/>
      <name val="Merriweather Regular"/>
    </font>
    <font>
      <b/>
      <sz val="20"/>
      <color theme="0"/>
      <name val="Merriweather Regular"/>
    </font>
    <font>
      <b/>
      <sz val="17"/>
      <color theme="0"/>
      <name val="Playfair Display"/>
    </font>
    <font>
      <b/>
      <sz val="17"/>
      <color theme="0"/>
      <name val="Roboto Serif"/>
    </font>
    <font>
      <sz val="10"/>
      <color theme="0"/>
      <name val="Arial"/>
      <family val="2"/>
    </font>
    <font>
      <b/>
      <sz val="15"/>
      <color theme="0"/>
      <name val="Spectral"/>
    </font>
    <font>
      <b/>
      <sz val="15"/>
      <color theme="0"/>
      <name val="Roboto Serif"/>
    </font>
    <font>
      <b/>
      <sz val="14"/>
      <color theme="0"/>
      <name val="Roboto Serif"/>
    </font>
    <font>
      <sz val="14"/>
      <color theme="0"/>
      <name val="Roboto Serif"/>
    </font>
    <font>
      <sz val="11"/>
      <color theme="0"/>
      <name val="Roboto Serif"/>
    </font>
    <font>
      <b/>
      <sz val="10"/>
      <color theme="0"/>
      <name val="Calibri Light"/>
      <family val="2"/>
      <scheme val="major"/>
    </font>
    <font>
      <sz val="10"/>
      <color theme="0"/>
      <name val="Calibri Light"/>
      <family val="2"/>
      <scheme val="major"/>
    </font>
    <font>
      <b/>
      <sz val="18"/>
      <color theme="0"/>
      <name val="Roboto Serif"/>
    </font>
    <font>
      <sz val="11"/>
      <color theme="0"/>
      <name val="Calibri"/>
      <family val="2"/>
      <scheme val="minor"/>
    </font>
    <font>
      <sz val="16"/>
      <color theme="0"/>
      <name val="Arial"/>
      <family val="2"/>
    </font>
    <font>
      <b/>
      <sz val="11"/>
      <color theme="0"/>
      <name val="Calibri"/>
      <family val="2"/>
      <scheme val="minor"/>
    </font>
    <font>
      <b/>
      <sz val="9"/>
      <color rgb="FF000000"/>
      <name val="Arial Black"/>
      <family val="2"/>
    </font>
    <font>
      <sz val="11"/>
      <color rgb="FF000000"/>
      <name val="Aparajita"/>
      <family val="18"/>
      <charset val="1"/>
    </font>
    <font>
      <sz val="6"/>
      <color rgb="FF000000"/>
      <name val="Aparajita"/>
      <family val="18"/>
      <charset val="1"/>
    </font>
  </fonts>
  <fills count="36">
    <fill>
      <patternFill patternType="none"/>
    </fill>
    <fill>
      <patternFill patternType="gray125"/>
    </fill>
    <fill>
      <patternFill patternType="solid">
        <fgColor theme="0"/>
        <bgColor indexed="64"/>
      </patternFill>
    </fill>
    <fill>
      <patternFill patternType="solid">
        <fgColor rgb="FF7030A0"/>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B050"/>
        <bgColor indexed="64"/>
      </patternFill>
    </fill>
    <fill>
      <patternFill patternType="solid">
        <fgColor rgb="FFFF0000"/>
        <bgColor indexed="64"/>
      </patternFill>
    </fill>
    <fill>
      <patternFill patternType="solid">
        <fgColor theme="1" tint="0.14999847407452621"/>
        <bgColor indexed="64"/>
      </patternFill>
    </fill>
    <fill>
      <patternFill patternType="solid">
        <fgColor theme="1"/>
        <bgColor indexed="64"/>
      </patternFill>
    </fill>
    <fill>
      <patternFill patternType="solid">
        <fgColor rgb="FF00B0F0"/>
        <bgColor indexed="64"/>
      </patternFill>
    </fill>
    <fill>
      <patternFill patternType="solid">
        <fgColor theme="7" tint="0.39997558519241921"/>
        <bgColor indexed="64"/>
      </patternFill>
    </fill>
    <fill>
      <patternFill patternType="solid">
        <fgColor theme="7"/>
        <bgColor indexed="64"/>
      </patternFill>
    </fill>
    <fill>
      <patternFill patternType="solid">
        <fgColor rgb="FFFFFF00"/>
        <bgColor indexed="64"/>
      </patternFill>
    </fill>
    <fill>
      <patternFill patternType="solid">
        <fgColor rgb="FFFFC7CE"/>
      </patternFill>
    </fill>
    <fill>
      <patternFill patternType="solid">
        <fgColor theme="5"/>
      </patternFill>
    </fill>
    <fill>
      <patternFill patternType="solid">
        <fgColor theme="8"/>
      </patternFill>
    </fill>
    <fill>
      <patternFill patternType="solid">
        <fgColor theme="8" tint="0.59999389629810485"/>
        <bgColor indexed="65"/>
      </patternFill>
    </fill>
    <fill>
      <patternFill patternType="solid">
        <fgColor theme="9"/>
      </patternFill>
    </fill>
    <fill>
      <patternFill patternType="solid">
        <fgColor rgb="FFFFFFFF"/>
        <bgColor rgb="FFFFFFFF"/>
      </patternFill>
    </fill>
    <fill>
      <patternFill patternType="solid">
        <fgColor rgb="FF0000FF"/>
        <bgColor rgb="FF0000FF"/>
      </patternFill>
    </fill>
    <fill>
      <patternFill patternType="solid">
        <fgColor theme="4" tint="0.39997558519241921"/>
        <bgColor indexed="64"/>
      </patternFill>
    </fill>
    <fill>
      <patternFill patternType="solid">
        <fgColor rgb="FFFF2F92"/>
        <bgColor indexed="64"/>
      </patternFill>
    </fill>
    <fill>
      <patternFill patternType="solid">
        <fgColor rgb="FFFF2600"/>
        <bgColor indexed="64"/>
      </patternFill>
    </fill>
    <fill>
      <patternFill patternType="solid">
        <fgColor rgb="FF7A81FF"/>
        <bgColor indexed="64"/>
      </patternFill>
    </fill>
    <fill>
      <patternFill patternType="solid">
        <fgColor theme="0"/>
        <bgColor rgb="FF0000FF"/>
      </patternFill>
    </fill>
    <fill>
      <patternFill patternType="solid">
        <fgColor theme="0"/>
        <bgColor rgb="FFFF9900"/>
      </patternFill>
    </fill>
    <fill>
      <patternFill patternType="solid">
        <fgColor theme="0"/>
        <bgColor rgb="FFC9DAF8"/>
      </patternFill>
    </fill>
    <fill>
      <patternFill patternType="solid">
        <fgColor theme="0"/>
        <bgColor rgb="FF5B95F9"/>
      </patternFill>
    </fill>
    <fill>
      <patternFill patternType="solid">
        <fgColor theme="0"/>
        <bgColor rgb="FFFFFFFF"/>
      </patternFill>
    </fill>
    <fill>
      <patternFill patternType="solid">
        <fgColor theme="0"/>
        <bgColor rgb="FFE8F0FE"/>
      </patternFill>
    </fill>
    <fill>
      <patternFill patternType="solid">
        <fgColor theme="0"/>
        <bgColor rgb="FF000000"/>
      </patternFill>
    </fill>
    <fill>
      <patternFill patternType="solid">
        <fgColor theme="0"/>
        <bgColor rgb="FFFFE599"/>
      </patternFill>
    </fill>
    <fill>
      <patternFill patternType="solid">
        <fgColor theme="0"/>
        <bgColor rgb="FF8989EB"/>
      </patternFill>
    </fill>
    <fill>
      <patternFill patternType="solid">
        <fgColor theme="0"/>
        <bgColor rgb="FFE8E7FC"/>
      </patternFill>
    </fill>
    <fill>
      <patternFill patternType="solid">
        <fgColor theme="0"/>
        <bgColor rgb="FFFFFF00"/>
      </patternFill>
    </fill>
  </fills>
  <borders count="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theme="1"/>
      </right>
      <top style="thin">
        <color theme="0"/>
      </top>
      <bottom style="double">
        <color theme="0"/>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theme="1"/>
      </right>
      <top style="thin">
        <color theme="0"/>
      </top>
      <bottom style="thin">
        <color theme="0"/>
      </bottom>
      <diagonal/>
    </border>
    <border>
      <left/>
      <right style="medium">
        <color theme="1"/>
      </right>
      <top/>
      <bottom style="double">
        <color theme="0"/>
      </bottom>
      <diagonal/>
    </border>
    <border>
      <left/>
      <right style="medium">
        <color theme="1"/>
      </right>
      <top style="double">
        <color theme="0"/>
      </top>
      <bottom style="thin">
        <color theme="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double">
        <color theme="0"/>
      </top>
      <bottom/>
      <diagonal/>
    </border>
    <border>
      <left/>
      <right style="medium">
        <color theme="1"/>
      </right>
      <top/>
      <bottom style="medium">
        <color theme="1"/>
      </bottom>
      <diagonal/>
    </border>
    <border>
      <left style="thin">
        <color theme="0"/>
      </left>
      <right style="medium">
        <color indexed="64"/>
      </right>
      <top/>
      <bottom style="double">
        <color theme="0"/>
      </bottom>
      <diagonal/>
    </border>
    <border>
      <left style="thin">
        <color theme="0"/>
      </left>
      <right style="medium">
        <color indexed="64"/>
      </right>
      <top style="double">
        <color theme="0"/>
      </top>
      <bottom style="double">
        <color theme="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theme="0"/>
      </left>
      <right style="medium">
        <color indexed="64"/>
      </right>
      <top style="thin">
        <color theme="0"/>
      </top>
      <bottom style="double">
        <color theme="0"/>
      </bottom>
      <diagonal/>
    </border>
    <border>
      <left style="thin">
        <color theme="1"/>
      </left>
      <right/>
      <top style="thin">
        <color theme="1"/>
      </top>
      <bottom style="thin">
        <color theme="1"/>
      </bottom>
      <diagonal/>
    </border>
    <border>
      <left/>
      <right style="medium">
        <color indexed="64"/>
      </right>
      <top style="thin">
        <color theme="0"/>
      </top>
      <bottom style="double">
        <color theme="0"/>
      </bottom>
      <diagonal/>
    </border>
    <border>
      <left style="thin">
        <color theme="1"/>
      </left>
      <right style="thin">
        <color theme="1"/>
      </right>
      <top style="thin">
        <color theme="1"/>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double">
        <color theme="0"/>
      </bottom>
      <diagonal/>
    </border>
    <border>
      <left style="thin">
        <color theme="1"/>
      </left>
      <right style="thin">
        <color theme="1"/>
      </right>
      <top/>
      <bottom style="thin">
        <color theme="1"/>
      </bottom>
      <diagonal/>
    </border>
    <border>
      <left/>
      <right style="thin">
        <color theme="0"/>
      </right>
      <top style="medium">
        <color indexed="64"/>
      </top>
      <bottom/>
      <diagonal/>
    </border>
    <border>
      <left/>
      <right style="medium">
        <color indexed="64"/>
      </right>
      <top style="double">
        <color theme="0"/>
      </top>
      <bottom style="thin">
        <color theme="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theme="1"/>
      </right>
      <top/>
      <bottom/>
      <diagonal/>
    </border>
    <border>
      <left style="medium">
        <color indexed="64"/>
      </left>
      <right/>
      <top style="thin">
        <color rgb="FFA5A5A5"/>
      </top>
      <bottom style="thin">
        <color rgb="FFA5A5A5"/>
      </bottom>
      <diagonal/>
    </border>
    <border>
      <left/>
      <right/>
      <top style="thin">
        <color rgb="FFA5A5A5"/>
      </top>
      <bottom style="thin">
        <color rgb="FFA5A5A5"/>
      </bottom>
      <diagonal/>
    </border>
    <border>
      <left/>
      <right style="thin">
        <color rgb="FFA5A5A5"/>
      </right>
      <top style="thin">
        <color rgb="FFA5A5A5"/>
      </top>
      <bottom style="thin">
        <color rgb="FFA5A5A5"/>
      </bottom>
      <diagonal/>
    </border>
    <border>
      <left/>
      <right style="thin">
        <color rgb="FF000000"/>
      </right>
      <top/>
      <bottom style="medium">
        <color indexed="64"/>
      </bottom>
      <diagonal/>
    </border>
    <border>
      <left style="medium">
        <color indexed="64"/>
      </left>
      <right style="medium">
        <color indexed="64"/>
      </right>
      <top style="medium">
        <color indexed="64"/>
      </top>
      <bottom style="thin">
        <color theme="0"/>
      </bottom>
      <diagonal/>
    </border>
    <border>
      <left style="thin">
        <color rgb="FFA5A5A5"/>
      </left>
      <right style="medium">
        <color indexed="64"/>
      </right>
      <top style="thin">
        <color rgb="FFA5A5A5"/>
      </top>
      <bottom style="thin">
        <color rgb="FFA5A5A5"/>
      </bottom>
      <diagonal/>
    </border>
    <border>
      <left style="medium">
        <color indexed="64"/>
      </left>
      <right style="medium">
        <color indexed="64"/>
      </right>
      <top/>
      <bottom style="thin">
        <color theme="0"/>
      </bottom>
      <diagonal/>
    </border>
    <border>
      <left style="medium">
        <color indexed="64"/>
      </left>
      <right/>
      <top/>
      <bottom style="thin">
        <color rgb="FFA5A5A5"/>
      </bottom>
      <diagonal/>
    </border>
    <border>
      <left/>
      <right style="thin">
        <color rgb="FFA5A5A5"/>
      </right>
      <top/>
      <bottom style="thin">
        <color rgb="FFA5A5A5"/>
      </bottom>
      <diagonal/>
    </border>
    <border>
      <left style="thin">
        <color rgb="FFA5A5A5"/>
      </left>
      <right style="thin">
        <color rgb="FFA5A5A5"/>
      </right>
      <top/>
      <bottom style="thin">
        <color rgb="FFA5A5A5"/>
      </bottom>
      <diagonal/>
    </border>
    <border>
      <left style="thin">
        <color rgb="FFA5A5A5"/>
      </left>
      <right style="medium">
        <color indexed="64"/>
      </right>
      <top/>
      <bottom style="thin">
        <color rgb="FFA5A5A5"/>
      </bottom>
      <diagonal/>
    </border>
    <border>
      <left style="thin">
        <color rgb="FFA5A5A5"/>
      </left>
      <right style="thin">
        <color rgb="FFA5A5A5"/>
      </right>
      <top style="thin">
        <color rgb="FFA5A5A5"/>
      </top>
      <bottom style="thin">
        <color rgb="FFA5A5A5"/>
      </bottom>
      <diagonal/>
    </border>
    <border>
      <left style="medium">
        <color indexed="64"/>
      </left>
      <right/>
      <top style="thin">
        <color rgb="FFA5A5A5"/>
      </top>
      <bottom/>
      <diagonal/>
    </border>
    <border>
      <left/>
      <right/>
      <top style="thin">
        <color rgb="FFA5A5A5"/>
      </top>
      <bottom/>
      <diagonal/>
    </border>
    <border>
      <left/>
      <right style="thin">
        <color rgb="FFA5A5A5"/>
      </right>
      <top style="thin">
        <color rgb="FFA5A5A5"/>
      </top>
      <bottom/>
      <diagonal/>
    </border>
    <border>
      <left style="thin">
        <color rgb="FFA5A5A5"/>
      </left>
      <right style="medium">
        <color indexed="64"/>
      </right>
      <top style="thin">
        <color rgb="FFA5A5A5"/>
      </top>
      <bottom/>
      <diagonal/>
    </border>
    <border>
      <left style="medium">
        <color indexed="64"/>
      </left>
      <right/>
      <top style="thick">
        <color rgb="FFFFFFFF"/>
      </top>
      <bottom style="thick">
        <color rgb="FFFFFFFF"/>
      </bottom>
      <diagonal/>
    </border>
    <border>
      <left/>
      <right/>
      <top style="thick">
        <color rgb="FFFFFFFF"/>
      </top>
      <bottom style="thick">
        <color rgb="FFFFFFFF"/>
      </bottom>
      <diagonal/>
    </border>
    <border>
      <left/>
      <right style="medium">
        <color indexed="64"/>
      </right>
      <top style="thick">
        <color rgb="FFFFFFFF"/>
      </top>
      <bottom style="thick">
        <color rgb="FFFFFFFF"/>
      </bottom>
      <diagonal/>
    </border>
    <border>
      <left/>
      <right/>
      <top/>
      <bottom style="thin">
        <color rgb="FFA5A5A5"/>
      </bottom>
      <diagonal/>
    </border>
    <border>
      <left style="thin">
        <color rgb="FFA5A5A5"/>
      </left>
      <right style="medium">
        <color indexed="64"/>
      </right>
      <top style="thin">
        <color rgb="FFA5A5A5"/>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thin">
        <color theme="0"/>
      </right>
      <top style="medium">
        <color indexed="64"/>
      </top>
      <bottom style="thin">
        <color indexed="64"/>
      </bottom>
      <diagonal/>
    </border>
    <border>
      <left style="thin">
        <color theme="0"/>
      </left>
      <right style="thin">
        <color theme="0"/>
      </right>
      <top style="double">
        <color theme="0"/>
      </top>
      <bottom style="thin">
        <color theme="0"/>
      </bottom>
      <diagonal/>
    </border>
    <border>
      <left style="thin">
        <color theme="0"/>
      </left>
      <right style="medium">
        <color indexed="64"/>
      </right>
      <top/>
      <bottom/>
      <diagonal/>
    </border>
  </borders>
  <cellStyleXfs count="9">
    <xf numFmtId="0" fontId="0" fillId="0" borderId="0"/>
    <xf numFmtId="165" fontId="2" fillId="0" borderId="0" applyFont="0" applyFill="0" applyBorder="0" applyAlignment="0" applyProtection="0"/>
    <xf numFmtId="9" fontId="2" fillId="0" borderId="0" applyFont="0" applyFill="0" applyBorder="0" applyAlignment="0" applyProtection="0"/>
    <xf numFmtId="0" fontId="4" fillId="0" borderId="0" applyNumberFormat="0" applyFill="0" applyBorder="0" applyAlignment="0" applyProtection="0"/>
    <xf numFmtId="0" fontId="72" fillId="14" borderId="0" applyNumberFormat="0" applyBorder="0" applyAlignment="0" applyProtection="0"/>
    <xf numFmtId="0" fontId="73" fillId="15" borderId="0" applyNumberFormat="0" applyBorder="0" applyAlignment="0" applyProtection="0"/>
    <xf numFmtId="0" fontId="73" fillId="16" borderId="0" applyNumberFormat="0" applyBorder="0" applyAlignment="0" applyProtection="0"/>
    <xf numFmtId="0" fontId="1" fillId="17" borderId="0" applyNumberFormat="0" applyBorder="0" applyAlignment="0" applyProtection="0"/>
    <xf numFmtId="0" fontId="73" fillId="18" borderId="0" applyNumberFormat="0" applyBorder="0" applyAlignment="0" applyProtection="0"/>
  </cellStyleXfs>
  <cellXfs count="604">
    <xf numFmtId="0" fontId="0" fillId="0" borderId="0" xfId="0"/>
    <xf numFmtId="0" fontId="5" fillId="0" borderId="0" xfId="0" applyFont="1"/>
    <xf numFmtId="0" fontId="5" fillId="2" borderId="0" xfId="0" applyFont="1" applyFill="1"/>
    <xf numFmtId="0" fontId="4" fillId="2" borderId="0" xfId="3" applyFill="1"/>
    <xf numFmtId="0" fontId="0" fillId="0" borderId="0" xfId="0" applyProtection="1">
      <protection locked="0"/>
    </xf>
    <xf numFmtId="49" fontId="9" fillId="0" borderId="4" xfId="0" applyNumberFormat="1" applyFont="1" applyBorder="1" applyAlignment="1">
      <alignment horizontal="center"/>
    </xf>
    <xf numFmtId="0" fontId="0" fillId="0" borderId="9" xfId="0" applyBorder="1"/>
    <xf numFmtId="0" fontId="13" fillId="2" borderId="0" xfId="0" applyFont="1" applyFill="1" applyAlignment="1">
      <alignment vertical="center" wrapText="1"/>
    </xf>
    <xf numFmtId="0" fontId="13" fillId="2" borderId="0" xfId="0" applyFont="1" applyFill="1" applyAlignment="1">
      <alignment wrapText="1"/>
    </xf>
    <xf numFmtId="165" fontId="10" fillId="7" borderId="20" xfId="0" applyNumberFormat="1" applyFont="1" applyFill="1" applyBorder="1" applyAlignment="1" applyProtection="1">
      <alignment vertical="center"/>
      <protection hidden="1"/>
    </xf>
    <xf numFmtId="165" fontId="10" fillId="8" borderId="20" xfId="0" applyNumberFormat="1" applyFont="1" applyFill="1" applyBorder="1" applyAlignment="1" applyProtection="1">
      <alignment vertical="center"/>
      <protection hidden="1"/>
    </xf>
    <xf numFmtId="10" fontId="18" fillId="2" borderId="0" xfId="2" applyNumberFormat="1" applyFont="1" applyFill="1" applyBorder="1" applyAlignment="1" applyProtection="1">
      <alignment horizontal="center" vertical="center"/>
      <protection hidden="1"/>
    </xf>
    <xf numFmtId="165" fontId="15" fillId="8" borderId="28" xfId="0" applyNumberFormat="1" applyFont="1" applyFill="1" applyBorder="1" applyAlignment="1" applyProtection="1">
      <alignment vertical="center"/>
      <protection hidden="1"/>
    </xf>
    <xf numFmtId="165" fontId="17" fillId="4" borderId="29" xfId="0" applyNumberFormat="1" applyFont="1" applyFill="1" applyBorder="1" applyAlignment="1" applyProtection="1">
      <alignment vertical="center"/>
      <protection hidden="1"/>
    </xf>
    <xf numFmtId="0" fontId="17" fillId="0" borderId="9" xfId="0" applyFont="1" applyBorder="1" applyAlignment="1">
      <alignment vertical="center"/>
    </xf>
    <xf numFmtId="0" fontId="17" fillId="0" borderId="29" xfId="0" applyFont="1" applyBorder="1" applyAlignment="1">
      <alignment vertical="center"/>
    </xf>
    <xf numFmtId="165" fontId="17" fillId="4" borderId="29" xfId="1" applyFont="1" applyFill="1" applyBorder="1" applyAlignment="1" applyProtection="1">
      <alignment vertical="center"/>
      <protection hidden="1"/>
    </xf>
    <xf numFmtId="165" fontId="17" fillId="4" borderId="30" xfId="0" applyNumberFormat="1" applyFont="1" applyFill="1" applyBorder="1" applyAlignment="1" applyProtection="1">
      <alignment vertical="center"/>
      <protection hidden="1"/>
    </xf>
    <xf numFmtId="165" fontId="17" fillId="4" borderId="31" xfId="0" applyNumberFormat="1" applyFont="1" applyFill="1" applyBorder="1" applyAlignment="1" applyProtection="1">
      <alignment vertical="center"/>
      <protection hidden="1"/>
    </xf>
    <xf numFmtId="165" fontId="10" fillId="8" borderId="32" xfId="0" applyNumberFormat="1" applyFont="1" applyFill="1" applyBorder="1" applyAlignment="1" applyProtection="1">
      <alignment vertical="center"/>
      <protection hidden="1"/>
    </xf>
    <xf numFmtId="165" fontId="17" fillId="4" borderId="31" xfId="1" applyFont="1" applyFill="1" applyBorder="1" applyAlignment="1" applyProtection="1">
      <alignment vertical="center"/>
      <protection hidden="1"/>
    </xf>
    <xf numFmtId="165" fontId="15" fillId="8" borderId="32" xfId="0" applyNumberFormat="1" applyFont="1" applyFill="1" applyBorder="1" applyAlignment="1" applyProtection="1">
      <alignment vertical="center"/>
      <protection hidden="1"/>
    </xf>
    <xf numFmtId="165" fontId="21" fillId="4" borderId="31" xfId="1" applyFont="1" applyFill="1" applyBorder="1" applyAlignment="1" applyProtection="1">
      <alignment vertical="center"/>
      <protection hidden="1"/>
    </xf>
    <xf numFmtId="165" fontId="14" fillId="8" borderId="32" xfId="0" applyNumberFormat="1" applyFont="1" applyFill="1" applyBorder="1" applyAlignment="1" applyProtection="1">
      <alignment vertical="center"/>
      <protection hidden="1"/>
    </xf>
    <xf numFmtId="165" fontId="21" fillId="4" borderId="31" xfId="0" applyNumberFormat="1" applyFont="1" applyFill="1" applyBorder="1" applyAlignment="1" applyProtection="1">
      <alignment vertical="center"/>
      <protection hidden="1"/>
    </xf>
    <xf numFmtId="165" fontId="17" fillId="0" borderId="0" xfId="1" applyFont="1" applyFill="1" applyBorder="1" applyAlignment="1">
      <alignment vertical="center"/>
    </xf>
    <xf numFmtId="165" fontId="21" fillId="4" borderId="29" xfId="1" applyFont="1" applyFill="1" applyBorder="1" applyAlignment="1" applyProtection="1">
      <alignment horizontal="left" vertical="center"/>
      <protection hidden="1"/>
    </xf>
    <xf numFmtId="165" fontId="15" fillId="8" borderId="34" xfId="0" applyNumberFormat="1" applyFont="1" applyFill="1" applyBorder="1" applyAlignment="1" applyProtection="1">
      <alignment vertical="center"/>
      <protection hidden="1"/>
    </xf>
    <xf numFmtId="0" fontId="5" fillId="2" borderId="0" xfId="0" applyFont="1" applyFill="1" applyAlignment="1">
      <alignment wrapText="1"/>
    </xf>
    <xf numFmtId="165" fontId="17" fillId="4" borderId="31" xfId="0" applyNumberFormat="1" applyFont="1" applyFill="1" applyBorder="1" applyAlignment="1">
      <alignment vertical="center"/>
    </xf>
    <xf numFmtId="165" fontId="17" fillId="4" borderId="35" xfId="1" applyFont="1" applyFill="1" applyBorder="1" applyAlignment="1" applyProtection="1">
      <alignment vertical="center"/>
      <protection hidden="1"/>
    </xf>
    <xf numFmtId="0" fontId="0" fillId="0" borderId="0" xfId="0" applyProtection="1">
      <protection hidden="1"/>
    </xf>
    <xf numFmtId="0" fontId="26" fillId="2" borderId="0" xfId="0" applyFont="1" applyFill="1" applyProtection="1">
      <protection hidden="1"/>
    </xf>
    <xf numFmtId="0" fontId="30" fillId="2" borderId="0" xfId="0" applyFont="1" applyFill="1" applyAlignment="1" applyProtection="1">
      <alignment horizontal="center"/>
      <protection hidden="1"/>
    </xf>
    <xf numFmtId="0" fontId="31" fillId="2" borderId="0" xfId="0" applyFont="1" applyFill="1" applyAlignment="1" applyProtection="1">
      <alignment horizontal="center" vertical="center"/>
      <protection hidden="1"/>
    </xf>
    <xf numFmtId="0" fontId="32" fillId="2" borderId="0" xfId="0" applyFont="1" applyFill="1" applyAlignment="1" applyProtection="1">
      <alignment horizontal="center" vertical="center"/>
      <protection hidden="1"/>
    </xf>
    <xf numFmtId="0" fontId="0" fillId="2" borderId="0" xfId="0" applyFill="1" applyAlignment="1" applyProtection="1">
      <alignment vertical="center"/>
      <protection hidden="1"/>
    </xf>
    <xf numFmtId="0" fontId="0" fillId="2" borderId="0" xfId="0" applyFill="1" applyAlignment="1" applyProtection="1">
      <alignment horizontal="center" vertical="center"/>
      <protection hidden="1"/>
    </xf>
    <xf numFmtId="0" fontId="33" fillId="2" borderId="0" xfId="0" applyFont="1" applyFill="1" applyAlignment="1" applyProtection="1">
      <alignment horizontal="center" vertical="center" wrapText="1"/>
      <protection hidden="1"/>
    </xf>
    <xf numFmtId="2" fontId="33" fillId="2" borderId="0" xfId="0" applyNumberFormat="1" applyFont="1" applyFill="1" applyAlignment="1" applyProtection="1">
      <alignment horizontal="center" vertical="center"/>
      <protection hidden="1"/>
    </xf>
    <xf numFmtId="0" fontId="34" fillId="2" borderId="0" xfId="0" applyFont="1" applyFill="1" applyAlignment="1" applyProtection="1">
      <alignment horizontal="center" vertical="center"/>
      <protection hidden="1"/>
    </xf>
    <xf numFmtId="0" fontId="33" fillId="2" borderId="0" xfId="0" applyFont="1" applyFill="1" applyAlignment="1" applyProtection="1">
      <alignment horizontal="left" vertical="center"/>
      <protection hidden="1"/>
    </xf>
    <xf numFmtId="0" fontId="31" fillId="2" borderId="0" xfId="0" applyFont="1" applyFill="1" applyAlignment="1" applyProtection="1">
      <alignment horizontal="center" vertical="center" wrapText="1"/>
      <protection hidden="1"/>
    </xf>
    <xf numFmtId="0" fontId="33" fillId="2" borderId="7" xfId="0" applyFont="1" applyFill="1" applyBorder="1" applyAlignment="1" applyProtection="1">
      <alignment vertical="center" wrapText="1"/>
      <protection locked="0"/>
    </xf>
    <xf numFmtId="0" fontId="33" fillId="2" borderId="36" xfId="0" applyFont="1" applyFill="1" applyBorder="1" applyAlignment="1" applyProtection="1">
      <alignment vertical="center" wrapText="1"/>
      <protection locked="0"/>
    </xf>
    <xf numFmtId="0" fontId="33" fillId="2" borderId="36" xfId="0" applyFont="1" applyFill="1" applyBorder="1" applyAlignment="1" applyProtection="1">
      <alignment vertical="center" wrapText="1"/>
      <protection hidden="1"/>
    </xf>
    <xf numFmtId="0" fontId="33" fillId="2" borderId="0" xfId="0" applyFont="1" applyFill="1" applyAlignment="1" applyProtection="1">
      <alignment vertical="center" wrapText="1"/>
      <protection hidden="1"/>
    </xf>
    <xf numFmtId="0" fontId="0" fillId="2" borderId="7" xfId="0" applyFill="1" applyBorder="1" applyAlignment="1" applyProtection="1">
      <alignment horizontal="center" vertical="center" wrapText="1"/>
      <protection hidden="1"/>
    </xf>
    <xf numFmtId="0" fontId="33" fillId="2" borderId="7" xfId="0" applyFont="1" applyFill="1" applyBorder="1" applyAlignment="1" applyProtection="1">
      <alignment vertical="center" wrapText="1"/>
      <protection hidden="1"/>
    </xf>
    <xf numFmtId="0" fontId="32" fillId="2" borderId="0" xfId="0" applyFont="1" applyFill="1" applyAlignment="1" applyProtection="1">
      <alignment horizontal="center" vertical="center" wrapText="1"/>
      <protection hidden="1"/>
    </xf>
    <xf numFmtId="0" fontId="0" fillId="2" borderId="6" xfId="0" applyFill="1" applyBorder="1" applyAlignment="1" applyProtection="1">
      <alignment vertical="center"/>
      <protection hidden="1"/>
    </xf>
    <xf numFmtId="0" fontId="0" fillId="2" borderId="7" xfId="0" applyFill="1" applyBorder="1" applyAlignment="1" applyProtection="1">
      <alignment vertical="center"/>
      <protection hidden="1"/>
    </xf>
    <xf numFmtId="0" fontId="0" fillId="2" borderId="36" xfId="0" applyFill="1" applyBorder="1" applyAlignment="1" applyProtection="1">
      <alignment vertical="center"/>
      <protection hidden="1"/>
    </xf>
    <xf numFmtId="0" fontId="0" fillId="2" borderId="42" xfId="0" applyFill="1" applyBorder="1" applyAlignment="1" applyProtection="1">
      <alignment horizontal="center" vertical="center"/>
      <protection hidden="1"/>
    </xf>
    <xf numFmtId="0" fontId="0" fillId="2" borderId="37" xfId="0" applyFill="1" applyBorder="1" applyAlignment="1" applyProtection="1">
      <alignment vertical="center"/>
      <protection hidden="1"/>
    </xf>
    <xf numFmtId="0" fontId="0" fillId="2" borderId="38" xfId="0" applyFill="1" applyBorder="1" applyAlignment="1" applyProtection="1">
      <alignment vertical="center"/>
      <protection hidden="1"/>
    </xf>
    <xf numFmtId="0" fontId="0" fillId="2" borderId="30" xfId="0" applyFill="1" applyBorder="1" applyAlignment="1" applyProtection="1">
      <alignment vertical="center"/>
      <protection hidden="1"/>
    </xf>
    <xf numFmtId="165" fontId="34" fillId="2" borderId="38" xfId="0" applyNumberFormat="1" applyFont="1" applyFill="1" applyBorder="1" applyAlignment="1" applyProtection="1">
      <alignment vertical="center"/>
      <protection hidden="1"/>
    </xf>
    <xf numFmtId="0" fontId="34" fillId="2" borderId="38" xfId="0" applyFont="1" applyFill="1" applyBorder="1" applyAlignment="1" applyProtection="1">
      <alignment vertical="center"/>
      <protection hidden="1"/>
    </xf>
    <xf numFmtId="0" fontId="34" fillId="2" borderId="39" xfId="0" applyFont="1" applyFill="1" applyBorder="1" applyAlignment="1" applyProtection="1">
      <alignment vertical="center"/>
      <protection hidden="1"/>
    </xf>
    <xf numFmtId="0" fontId="34" fillId="2" borderId="0" xfId="0" applyFont="1" applyFill="1" applyAlignment="1" applyProtection="1">
      <alignment vertical="center"/>
      <protection hidden="1"/>
    </xf>
    <xf numFmtId="0" fontId="0" fillId="2" borderId="43" xfId="0" applyFill="1" applyBorder="1" applyAlignment="1" applyProtection="1">
      <alignment vertical="top"/>
      <protection hidden="1"/>
    </xf>
    <xf numFmtId="0" fontId="0" fillId="2" borderId="42" xfId="0" applyFill="1" applyBorder="1" applyAlignment="1" applyProtection="1">
      <alignment vertical="center"/>
      <protection hidden="1"/>
    </xf>
    <xf numFmtId="0" fontId="34" fillId="2" borderId="44" xfId="0" applyFont="1" applyFill="1" applyBorder="1" applyAlignment="1" applyProtection="1">
      <alignment vertical="center"/>
      <protection hidden="1"/>
    </xf>
    <xf numFmtId="0" fontId="0" fillId="2" borderId="40" xfId="0" applyFill="1" applyBorder="1" applyAlignment="1" applyProtection="1">
      <alignment horizontal="center" vertical="center"/>
      <protection hidden="1"/>
    </xf>
    <xf numFmtId="0" fontId="0" fillId="2" borderId="29" xfId="0" applyFill="1" applyBorder="1" applyAlignment="1" applyProtection="1">
      <alignment vertical="center"/>
      <protection hidden="1"/>
    </xf>
    <xf numFmtId="0" fontId="34" fillId="2" borderId="7" xfId="0" applyFont="1" applyFill="1" applyBorder="1" applyAlignment="1" applyProtection="1">
      <alignment vertical="center"/>
      <protection hidden="1"/>
    </xf>
    <xf numFmtId="0" fontId="33" fillId="2" borderId="38" xfId="0" applyFont="1" applyFill="1" applyBorder="1" applyAlignment="1" applyProtection="1">
      <alignment vertical="center"/>
      <protection hidden="1"/>
    </xf>
    <xf numFmtId="0" fontId="0" fillId="2" borderId="37" xfId="0" applyFill="1" applyBorder="1" applyAlignment="1" applyProtection="1">
      <alignment horizontal="center" vertical="center"/>
      <protection hidden="1"/>
    </xf>
    <xf numFmtId="0" fontId="34" fillId="2" borderId="43" xfId="0" applyFont="1" applyFill="1" applyBorder="1" applyAlignment="1" applyProtection="1">
      <alignment vertical="center"/>
      <protection hidden="1"/>
    </xf>
    <xf numFmtId="0" fontId="34" fillId="2" borderId="42" xfId="0" applyFont="1" applyFill="1" applyBorder="1" applyAlignment="1" applyProtection="1">
      <alignment vertical="center"/>
      <protection hidden="1"/>
    </xf>
    <xf numFmtId="165" fontId="36" fillId="2" borderId="38" xfId="1" applyFont="1" applyFill="1" applyBorder="1" applyAlignment="1" applyProtection="1">
      <alignment vertical="center"/>
      <protection hidden="1"/>
    </xf>
    <xf numFmtId="0" fontId="0" fillId="2" borderId="39" xfId="0" applyFill="1" applyBorder="1" applyAlignment="1" applyProtection="1">
      <alignment vertical="center"/>
      <protection hidden="1"/>
    </xf>
    <xf numFmtId="0" fontId="0" fillId="2" borderId="43" xfId="0" applyFill="1" applyBorder="1" applyAlignment="1" applyProtection="1">
      <alignment horizontal="center" vertical="center"/>
      <protection hidden="1"/>
    </xf>
    <xf numFmtId="1" fontId="33" fillId="2" borderId="0" xfId="0" applyNumberFormat="1" applyFont="1" applyFill="1" applyAlignment="1" applyProtection="1">
      <alignment horizontal="center" vertical="center"/>
      <protection hidden="1"/>
    </xf>
    <xf numFmtId="165" fontId="0" fillId="2" borderId="0" xfId="0" applyNumberFormat="1" applyFill="1" applyAlignment="1" applyProtection="1">
      <alignment vertical="center"/>
      <protection hidden="1"/>
    </xf>
    <xf numFmtId="0" fontId="0" fillId="2" borderId="44" xfId="0" applyFill="1" applyBorder="1" applyAlignment="1" applyProtection="1">
      <alignment vertical="center"/>
      <protection hidden="1"/>
    </xf>
    <xf numFmtId="0" fontId="0" fillId="2" borderId="43" xfId="0" applyFill="1" applyBorder="1" applyAlignment="1" applyProtection="1">
      <alignment vertical="center"/>
      <protection hidden="1"/>
    </xf>
    <xf numFmtId="0" fontId="0" fillId="2" borderId="0" xfId="0" applyFill="1" applyAlignment="1" applyProtection="1">
      <alignment horizontal="right" vertical="center"/>
      <protection hidden="1"/>
    </xf>
    <xf numFmtId="0" fontId="0" fillId="2" borderId="45" xfId="0" applyFill="1" applyBorder="1" applyAlignment="1" applyProtection="1">
      <alignment vertical="center"/>
      <protection hidden="1"/>
    </xf>
    <xf numFmtId="0" fontId="0" fillId="2" borderId="12" xfId="0" applyFill="1" applyBorder="1" applyAlignment="1" applyProtection="1">
      <alignment vertical="center"/>
      <protection hidden="1"/>
    </xf>
    <xf numFmtId="0" fontId="0" fillId="2" borderId="41" xfId="0" applyFill="1" applyBorder="1" applyAlignment="1" applyProtection="1">
      <alignment vertical="center"/>
      <protection hidden="1"/>
    </xf>
    <xf numFmtId="0" fontId="0" fillId="2" borderId="6" xfId="0" applyFill="1" applyBorder="1" applyAlignment="1" applyProtection="1">
      <alignment horizontal="center" vertical="center"/>
      <protection hidden="1"/>
    </xf>
    <xf numFmtId="0" fontId="0" fillId="2" borderId="12" xfId="0" applyFill="1" applyBorder="1" applyAlignment="1" applyProtection="1">
      <alignment horizontal="right" vertical="center" indent="1"/>
      <protection hidden="1"/>
    </xf>
    <xf numFmtId="0" fontId="0" fillId="2" borderId="30" xfId="0" applyFill="1" applyBorder="1" applyAlignment="1" applyProtection="1">
      <alignment horizontal="center" vertical="center"/>
      <protection hidden="1"/>
    </xf>
    <xf numFmtId="0" fontId="0" fillId="2" borderId="0" xfId="0" applyFill="1" applyAlignment="1" applyProtection="1">
      <alignment horizontal="right" vertical="center" indent="1"/>
      <protection hidden="1"/>
    </xf>
    <xf numFmtId="0" fontId="0" fillId="2" borderId="40" xfId="0" applyFill="1" applyBorder="1" applyAlignment="1" applyProtection="1">
      <alignment vertical="center"/>
      <protection hidden="1"/>
    </xf>
    <xf numFmtId="0" fontId="34" fillId="2" borderId="12" xfId="0" applyFont="1" applyFill="1" applyBorder="1" applyAlignment="1" applyProtection="1">
      <alignment vertical="center"/>
      <protection hidden="1"/>
    </xf>
    <xf numFmtId="0" fontId="0" fillId="2" borderId="29" xfId="0" applyFill="1" applyBorder="1" applyAlignment="1" applyProtection="1">
      <alignment horizontal="center" vertical="center"/>
      <protection hidden="1"/>
    </xf>
    <xf numFmtId="0" fontId="0" fillId="2" borderId="43" xfId="0" applyFill="1" applyBorder="1" applyAlignment="1" applyProtection="1">
      <alignment horizontal="right" vertical="center"/>
      <protection hidden="1"/>
    </xf>
    <xf numFmtId="0" fontId="0" fillId="2" borderId="38" xfId="0" applyFill="1" applyBorder="1" applyAlignment="1" applyProtection="1">
      <alignment horizontal="right" vertical="center" indent="2"/>
      <protection hidden="1"/>
    </xf>
    <xf numFmtId="0" fontId="0" fillId="2" borderId="39" xfId="0" applyFill="1" applyBorder="1" applyAlignment="1" applyProtection="1">
      <alignment horizontal="right" vertical="center" indent="2"/>
      <protection hidden="1"/>
    </xf>
    <xf numFmtId="0" fontId="0" fillId="2" borderId="0" xfId="0" applyFill="1" applyAlignment="1" applyProtection="1">
      <alignment horizontal="right" vertical="center" indent="2"/>
      <protection hidden="1"/>
    </xf>
    <xf numFmtId="0" fontId="0" fillId="2" borderId="7" xfId="0" applyFill="1" applyBorder="1" applyAlignment="1" applyProtection="1">
      <alignment horizontal="right" vertical="center" indent="1"/>
      <protection hidden="1"/>
    </xf>
    <xf numFmtId="0" fontId="33" fillId="2" borderId="36" xfId="0" applyFont="1" applyFill="1" applyBorder="1" applyAlignment="1" applyProtection="1">
      <alignment vertical="center"/>
      <protection hidden="1"/>
    </xf>
    <xf numFmtId="0" fontId="33" fillId="2" borderId="0" xfId="0" applyFont="1" applyFill="1" applyAlignment="1" applyProtection="1">
      <alignment vertical="center"/>
      <protection hidden="1"/>
    </xf>
    <xf numFmtId="0" fontId="0" fillId="2" borderId="44" xfId="0" applyFill="1" applyBorder="1" applyAlignment="1" applyProtection="1">
      <alignment horizontal="right" vertical="center" indent="2"/>
      <protection hidden="1"/>
    </xf>
    <xf numFmtId="49" fontId="0" fillId="2" borderId="0" xfId="0" applyNumberFormat="1" applyFill="1" applyAlignment="1" applyProtection="1">
      <alignment vertical="center"/>
      <protection hidden="1"/>
    </xf>
    <xf numFmtId="0" fontId="37" fillId="2" borderId="30" xfId="0" applyFont="1" applyFill="1" applyBorder="1" applyAlignment="1" applyProtection="1">
      <alignment horizontal="center" vertical="center"/>
      <protection hidden="1"/>
    </xf>
    <xf numFmtId="49" fontId="38" fillId="0" borderId="0" xfId="0" applyNumberFormat="1" applyFont="1" applyProtection="1">
      <protection hidden="1"/>
    </xf>
    <xf numFmtId="0" fontId="33" fillId="2" borderId="39" xfId="0" applyFont="1" applyFill="1" applyBorder="1" applyAlignment="1" applyProtection="1">
      <alignment horizontal="right" vertical="center" indent="2"/>
      <protection hidden="1"/>
    </xf>
    <xf numFmtId="0" fontId="33" fillId="2" borderId="37" xfId="0" applyFont="1" applyFill="1" applyBorder="1" applyAlignment="1" applyProtection="1">
      <alignment horizontal="right" vertical="center" indent="2"/>
      <protection hidden="1"/>
    </xf>
    <xf numFmtId="0" fontId="33" fillId="2" borderId="38" xfId="0" applyFont="1" applyFill="1" applyBorder="1" applyAlignment="1" applyProtection="1">
      <alignment horizontal="right" vertical="center" indent="2"/>
      <protection hidden="1"/>
    </xf>
    <xf numFmtId="0" fontId="37" fillId="2" borderId="42" xfId="0" applyFont="1" applyFill="1" applyBorder="1" applyAlignment="1" applyProtection="1">
      <alignment horizontal="center" vertical="center"/>
      <protection hidden="1"/>
    </xf>
    <xf numFmtId="0" fontId="33" fillId="2" borderId="44" xfId="0" applyFont="1" applyFill="1" applyBorder="1" applyAlignment="1" applyProtection="1">
      <alignment horizontal="right" vertical="center" indent="2"/>
      <protection hidden="1"/>
    </xf>
    <xf numFmtId="0" fontId="33" fillId="2" borderId="43" xfId="0" applyFont="1" applyFill="1" applyBorder="1" applyAlignment="1" applyProtection="1">
      <alignment horizontal="right" vertical="center" indent="2"/>
      <protection hidden="1"/>
    </xf>
    <xf numFmtId="0" fontId="33" fillId="2" borderId="0" xfId="0" applyFont="1" applyFill="1" applyAlignment="1" applyProtection="1">
      <alignment horizontal="right" vertical="center" indent="2"/>
      <protection hidden="1"/>
    </xf>
    <xf numFmtId="49" fontId="38" fillId="0" borderId="0" xfId="0" applyNumberFormat="1" applyFont="1" applyAlignment="1" applyProtection="1">
      <alignment horizontal="left"/>
      <protection hidden="1"/>
    </xf>
    <xf numFmtId="0" fontId="0" fillId="2" borderId="0" xfId="0" applyFill="1" applyProtection="1">
      <protection hidden="1"/>
    </xf>
    <xf numFmtId="0" fontId="0" fillId="2" borderId="43" xfId="0" applyFill="1" applyBorder="1" applyProtection="1">
      <protection hidden="1"/>
    </xf>
    <xf numFmtId="0" fontId="34" fillId="2" borderId="42" xfId="0" applyFont="1" applyFill="1" applyBorder="1" applyAlignment="1" applyProtection="1">
      <alignment horizontal="center" vertical="center"/>
      <protection hidden="1"/>
    </xf>
    <xf numFmtId="0" fontId="8" fillId="2" borderId="0" xfId="0" applyFont="1" applyFill="1" applyAlignment="1" applyProtection="1">
      <alignment vertical="center"/>
      <protection hidden="1"/>
    </xf>
    <xf numFmtId="1" fontId="33" fillId="2" borderId="43" xfId="0" applyNumberFormat="1" applyFont="1" applyFill="1" applyBorder="1" applyAlignment="1" applyProtection="1">
      <alignment horizontal="right" vertical="center"/>
      <protection hidden="1"/>
    </xf>
    <xf numFmtId="0" fontId="33" fillId="2" borderId="43" xfId="0" applyFont="1" applyFill="1" applyBorder="1" applyAlignment="1" applyProtection="1">
      <alignment vertical="center"/>
      <protection hidden="1"/>
    </xf>
    <xf numFmtId="0" fontId="34" fillId="2" borderId="45" xfId="0" applyFont="1" applyFill="1" applyBorder="1" applyAlignment="1" applyProtection="1">
      <alignment horizontal="center" vertical="center"/>
      <protection hidden="1"/>
    </xf>
    <xf numFmtId="0" fontId="0" fillId="2" borderId="7" xfId="0" applyFill="1" applyBorder="1" applyProtection="1">
      <protection hidden="1"/>
    </xf>
    <xf numFmtId="0" fontId="0" fillId="2" borderId="36" xfId="0" applyFill="1" applyBorder="1" applyProtection="1">
      <protection hidden="1"/>
    </xf>
    <xf numFmtId="0" fontId="33" fillId="2" borderId="41" xfId="0" applyFont="1" applyFill="1" applyBorder="1" applyAlignment="1" applyProtection="1">
      <alignment vertical="center"/>
      <protection hidden="1"/>
    </xf>
    <xf numFmtId="0" fontId="0" fillId="2" borderId="41" xfId="0" applyFill="1" applyBorder="1" applyProtection="1">
      <protection hidden="1"/>
    </xf>
    <xf numFmtId="165" fontId="26" fillId="2" borderId="0" xfId="0" applyNumberFormat="1" applyFont="1" applyFill="1" applyProtection="1">
      <protection hidden="1"/>
    </xf>
    <xf numFmtId="0" fontId="37" fillId="2" borderId="7" xfId="0" applyFont="1" applyFill="1" applyBorder="1" applyAlignment="1" applyProtection="1">
      <alignment vertical="center"/>
      <protection hidden="1"/>
    </xf>
    <xf numFmtId="1" fontId="32" fillId="2" borderId="7" xfId="0" applyNumberFormat="1" applyFont="1" applyFill="1" applyBorder="1" applyAlignment="1" applyProtection="1">
      <alignment horizontal="right" vertical="center" indent="1"/>
      <protection hidden="1"/>
    </xf>
    <xf numFmtId="0" fontId="0" fillId="2" borderId="36" xfId="0" applyFill="1" applyBorder="1" applyAlignment="1" applyProtection="1">
      <alignment horizontal="right" vertical="center" indent="2"/>
      <protection hidden="1"/>
    </xf>
    <xf numFmtId="0" fontId="0" fillId="2" borderId="36" xfId="0" applyFill="1" applyBorder="1" applyAlignment="1" applyProtection="1">
      <alignment horizontal="center" vertical="center"/>
      <protection hidden="1"/>
    </xf>
    <xf numFmtId="0" fontId="0" fillId="2" borderId="39" xfId="0" applyFill="1" applyBorder="1" applyProtection="1">
      <protection hidden="1"/>
    </xf>
    <xf numFmtId="0" fontId="0" fillId="2" borderId="45" xfId="0" applyFill="1" applyBorder="1" applyAlignment="1" applyProtection="1">
      <alignment horizontal="center" vertical="center"/>
      <protection hidden="1"/>
    </xf>
    <xf numFmtId="0" fontId="39" fillId="2" borderId="0" xfId="0" applyFont="1" applyFill="1" applyAlignment="1" applyProtection="1">
      <alignment horizontal="center"/>
      <protection hidden="1"/>
    </xf>
    <xf numFmtId="1" fontId="31" fillId="2" borderId="36" xfId="0" applyNumberFormat="1" applyFont="1" applyFill="1" applyBorder="1" applyAlignment="1" applyProtection="1">
      <alignment vertical="center"/>
      <protection locked="0"/>
    </xf>
    <xf numFmtId="1" fontId="31" fillId="2" borderId="0" xfId="0" applyNumberFormat="1" applyFont="1" applyFill="1" applyAlignment="1" applyProtection="1">
      <alignment horizontal="left" vertical="center" indent="1"/>
      <protection hidden="1"/>
    </xf>
    <xf numFmtId="1" fontId="31" fillId="2" borderId="7" xfId="0" applyNumberFormat="1" applyFont="1" applyFill="1" applyBorder="1" applyAlignment="1" applyProtection="1">
      <alignment vertical="center"/>
      <protection locked="0"/>
    </xf>
    <xf numFmtId="0" fontId="31" fillId="2" borderId="7" xfId="0" applyFont="1" applyFill="1" applyBorder="1" applyAlignment="1" applyProtection="1">
      <alignment vertical="center"/>
      <protection locked="0"/>
    </xf>
    <xf numFmtId="0" fontId="31" fillId="2" borderId="7" xfId="0" applyFont="1" applyFill="1" applyBorder="1" applyAlignment="1" applyProtection="1">
      <alignment horizontal="center" vertical="center"/>
      <protection locked="0"/>
    </xf>
    <xf numFmtId="1" fontId="31" fillId="2" borderId="7" xfId="0" applyNumberFormat="1" applyFont="1" applyFill="1" applyBorder="1" applyAlignment="1" applyProtection="1">
      <alignment horizontal="center" vertical="center"/>
      <protection locked="0"/>
    </xf>
    <xf numFmtId="0" fontId="31" fillId="2" borderId="12" xfId="0" applyFont="1" applyFill="1" applyBorder="1" applyAlignment="1" applyProtection="1">
      <alignment vertical="center"/>
      <protection locked="0"/>
    </xf>
    <xf numFmtId="0" fontId="31" fillId="2" borderId="0" xfId="0" applyFont="1" applyFill="1" applyAlignment="1" applyProtection="1">
      <alignment vertical="center"/>
      <protection locked="0"/>
    </xf>
    <xf numFmtId="0" fontId="31" fillId="2" borderId="0" xfId="0" applyFont="1" applyFill="1" applyAlignment="1" applyProtection="1">
      <alignment vertical="center"/>
      <protection hidden="1"/>
    </xf>
    <xf numFmtId="0" fontId="8" fillId="2" borderId="0" xfId="0" applyFont="1" applyFill="1" applyAlignment="1" applyProtection="1">
      <alignment horizontal="left" vertical="top" wrapText="1"/>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vertical="center"/>
      <protection locked="0"/>
    </xf>
    <xf numFmtId="0" fontId="0" fillId="2" borderId="0" xfId="0" applyFill="1" applyAlignment="1" applyProtection="1">
      <alignment horizontal="left" vertical="center"/>
      <protection locked="0"/>
    </xf>
    <xf numFmtId="0" fontId="34" fillId="2" borderId="0" xfId="0" applyFont="1" applyFill="1" applyAlignment="1" applyProtection="1">
      <alignment vertical="center"/>
      <protection locked="0"/>
    </xf>
    <xf numFmtId="0" fontId="0" fillId="2" borderId="0" xfId="0" applyFill="1" applyAlignment="1" applyProtection="1">
      <alignment horizontal="left" vertical="center"/>
      <protection hidden="1"/>
    </xf>
    <xf numFmtId="0" fontId="44" fillId="2" borderId="0" xfId="0" applyFont="1" applyFill="1" applyAlignment="1" applyProtection="1">
      <alignment horizontal="left" vertical="center"/>
      <protection hidden="1"/>
    </xf>
    <xf numFmtId="0" fontId="5" fillId="0" borderId="17" xfId="0" applyFont="1" applyBorder="1"/>
    <xf numFmtId="0" fontId="5" fillId="0" borderId="9" xfId="0" applyFont="1" applyBorder="1"/>
    <xf numFmtId="49" fontId="10" fillId="2" borderId="4" xfId="0" applyNumberFormat="1" applyFont="1" applyFill="1" applyBorder="1" applyAlignment="1">
      <alignment vertical="center"/>
    </xf>
    <xf numFmtId="0" fontId="17" fillId="2" borderId="0" xfId="0" applyFont="1" applyFill="1" applyAlignment="1">
      <alignment vertical="center"/>
    </xf>
    <xf numFmtId="0" fontId="5" fillId="0" borderId="49" xfId="0" applyFont="1" applyBorder="1"/>
    <xf numFmtId="0" fontId="17" fillId="0" borderId="0" xfId="0" applyFont="1" applyAlignment="1">
      <alignment vertical="center"/>
    </xf>
    <xf numFmtId="0" fontId="5" fillId="0" borderId="25" xfId="0" applyFont="1" applyBorder="1"/>
    <xf numFmtId="165" fontId="17" fillId="0" borderId="0" xfId="0" applyNumberFormat="1" applyFont="1" applyAlignment="1">
      <alignment vertical="center"/>
    </xf>
    <xf numFmtId="0" fontId="5" fillId="0" borderId="9" xfId="0" applyFont="1" applyBorder="1" applyAlignment="1">
      <alignment wrapText="1"/>
    </xf>
    <xf numFmtId="0" fontId="50" fillId="2" borderId="7" xfId="0" applyFont="1" applyFill="1" applyBorder="1" applyAlignment="1" applyProtection="1">
      <alignment horizontal="right" vertical="center" indent="2"/>
      <protection hidden="1"/>
    </xf>
    <xf numFmtId="0" fontId="33" fillId="2" borderId="44" xfId="0" applyFont="1" applyFill="1" applyBorder="1" applyAlignment="1" applyProtection="1">
      <alignment vertical="center"/>
      <protection hidden="1"/>
    </xf>
    <xf numFmtId="0" fontId="0" fillId="2" borderId="41" xfId="0" applyFill="1" applyBorder="1" applyAlignment="1" applyProtection="1">
      <alignment horizontal="right" vertical="center"/>
      <protection hidden="1"/>
    </xf>
    <xf numFmtId="165" fontId="33" fillId="2" borderId="36" xfId="1" applyFont="1" applyFill="1" applyBorder="1" applyAlignment="1" applyProtection="1">
      <alignment vertical="center"/>
      <protection hidden="1"/>
    </xf>
    <xf numFmtId="0" fontId="0" fillId="2" borderId="12" xfId="0" applyFill="1" applyBorder="1" applyProtection="1">
      <protection hidden="1"/>
    </xf>
    <xf numFmtId="0" fontId="49" fillId="0" borderId="0" xfId="0" applyFont="1" applyAlignment="1" applyProtection="1">
      <alignment horizontal="left"/>
      <protection locked="0"/>
    </xf>
    <xf numFmtId="0" fontId="47" fillId="0" borderId="0" xfId="0" applyFont="1" applyProtection="1">
      <protection locked="0"/>
    </xf>
    <xf numFmtId="0" fontId="48" fillId="0" borderId="0" xfId="0" applyFont="1" applyProtection="1">
      <protection locked="0"/>
    </xf>
    <xf numFmtId="0" fontId="45" fillId="0" borderId="0" xfId="0" applyFont="1" applyProtection="1">
      <protection locked="0"/>
    </xf>
    <xf numFmtId="0" fontId="45" fillId="0" borderId="0" xfId="0" applyFont="1" applyAlignment="1" applyProtection="1">
      <alignment horizontal="left"/>
      <protection locked="0"/>
    </xf>
    <xf numFmtId="0" fontId="5" fillId="2" borderId="0" xfId="0" applyFont="1" applyFill="1" applyProtection="1">
      <protection locked="0"/>
    </xf>
    <xf numFmtId="0" fontId="47" fillId="0" borderId="0" xfId="0" applyFont="1" applyAlignment="1" applyProtection="1">
      <alignment horizontal="center"/>
      <protection locked="0"/>
    </xf>
    <xf numFmtId="0" fontId="4" fillId="0" borderId="0" xfId="3" applyBorder="1"/>
    <xf numFmtId="0" fontId="25" fillId="0" borderId="0" xfId="0" applyFont="1" applyAlignment="1" applyProtection="1">
      <alignment horizontal="center"/>
      <protection locked="0"/>
    </xf>
    <xf numFmtId="0" fontId="5" fillId="0" borderId="0" xfId="0" applyFont="1" applyProtection="1">
      <protection locked="0"/>
    </xf>
    <xf numFmtId="0" fontId="46" fillId="2" borderId="0" xfId="0" applyFont="1" applyFill="1" applyProtection="1">
      <protection locked="0"/>
    </xf>
    <xf numFmtId="165" fontId="10" fillId="8" borderId="27" xfId="0" applyNumberFormat="1" applyFont="1" applyFill="1" applyBorder="1" applyAlignment="1" applyProtection="1">
      <alignment horizontal="left" vertical="center"/>
      <protection locked="0"/>
    </xf>
    <xf numFmtId="0" fontId="5" fillId="2" borderId="0" xfId="0" applyFont="1" applyFill="1" applyProtection="1">
      <protection hidden="1"/>
    </xf>
    <xf numFmtId="0" fontId="13" fillId="0" borderId="0" xfId="0" applyFont="1" applyAlignment="1">
      <alignment vertical="center" wrapText="1"/>
    </xf>
    <xf numFmtId="0" fontId="13" fillId="0" borderId="0" xfId="0" applyFont="1" applyAlignment="1">
      <alignment wrapText="1"/>
    </xf>
    <xf numFmtId="49" fontId="20" fillId="0" borderId="0" xfId="0" applyNumberFormat="1" applyFont="1"/>
    <xf numFmtId="0" fontId="5" fillId="0" borderId="0" xfId="0" applyFont="1" applyAlignment="1">
      <alignment wrapText="1"/>
    </xf>
    <xf numFmtId="165" fontId="10" fillId="6" borderId="19" xfId="1" applyFont="1" applyFill="1" applyBorder="1" applyAlignment="1" applyProtection="1">
      <alignment horizontal="center" vertical="center"/>
      <protection hidden="1"/>
    </xf>
    <xf numFmtId="165" fontId="56" fillId="6" borderId="8" xfId="1" applyFont="1" applyFill="1" applyBorder="1" applyAlignment="1" applyProtection="1">
      <alignment horizontal="right"/>
      <protection hidden="1"/>
    </xf>
    <xf numFmtId="0" fontId="6" fillId="2" borderId="0" xfId="0" applyFont="1" applyFill="1"/>
    <xf numFmtId="0" fontId="23" fillId="2" borderId="0" xfId="0" applyFont="1" applyFill="1" applyAlignment="1">
      <alignment vertical="center" wrapText="1"/>
    </xf>
    <xf numFmtId="0" fontId="57" fillId="2" borderId="0" xfId="0" applyFont="1" applyFill="1" applyAlignment="1" applyProtection="1">
      <alignment vertical="center"/>
      <protection hidden="1"/>
    </xf>
    <xf numFmtId="0" fontId="57" fillId="2" borderId="0" xfId="0" applyFont="1" applyFill="1" applyAlignment="1" applyProtection="1">
      <alignment horizontal="center" vertical="center"/>
      <protection hidden="1"/>
    </xf>
    <xf numFmtId="0" fontId="58" fillId="2" borderId="0" xfId="0" applyFont="1" applyFill="1"/>
    <xf numFmtId="165" fontId="57" fillId="2" borderId="0" xfId="0" applyNumberFormat="1" applyFont="1" applyFill="1" applyAlignment="1" applyProtection="1">
      <alignment horizontal="center" vertical="center"/>
      <protection hidden="1"/>
    </xf>
    <xf numFmtId="166" fontId="58" fillId="2" borderId="0" xfId="0" applyNumberFormat="1" applyFont="1" applyFill="1" applyAlignment="1" applyProtection="1">
      <alignment horizontal="center" vertical="center"/>
      <protection hidden="1"/>
    </xf>
    <xf numFmtId="1" fontId="58" fillId="2" borderId="0" xfId="0" applyNumberFormat="1" applyFont="1" applyFill="1" applyAlignment="1" applyProtection="1">
      <alignment horizontal="center" vertical="center"/>
      <protection hidden="1"/>
    </xf>
    <xf numFmtId="9" fontId="58" fillId="2" borderId="0" xfId="0" applyNumberFormat="1" applyFont="1" applyFill="1" applyAlignment="1" applyProtection="1">
      <alignment horizontal="center" vertical="center"/>
      <protection hidden="1"/>
    </xf>
    <xf numFmtId="14" fontId="6" fillId="2" borderId="0" xfId="0" applyNumberFormat="1" applyFont="1" applyFill="1"/>
    <xf numFmtId="166" fontId="57" fillId="2" borderId="0" xfId="0" applyNumberFormat="1" applyFont="1" applyFill="1" applyAlignment="1" applyProtection="1">
      <alignment horizontal="center" vertical="center"/>
      <protection hidden="1"/>
    </xf>
    <xf numFmtId="0" fontId="6" fillId="2" borderId="0" xfId="0" applyFont="1" applyFill="1" applyAlignment="1">
      <alignment horizontal="center"/>
    </xf>
    <xf numFmtId="1" fontId="6" fillId="2" borderId="0" xfId="0" applyNumberFormat="1" applyFont="1" applyFill="1"/>
    <xf numFmtId="0" fontId="58" fillId="2" borderId="0" xfId="0" applyFont="1" applyFill="1" applyAlignment="1" applyProtection="1">
      <alignment vertical="center"/>
      <protection hidden="1"/>
    </xf>
    <xf numFmtId="0" fontId="58" fillId="2" borderId="0" xfId="0" applyFont="1" applyFill="1" applyAlignment="1" applyProtection="1">
      <alignment horizontal="center" vertical="center"/>
      <protection hidden="1"/>
    </xf>
    <xf numFmtId="3" fontId="58" fillId="2" borderId="0" xfId="0" applyNumberFormat="1" applyFont="1" applyFill="1" applyAlignment="1" applyProtection="1">
      <alignment horizontal="center" vertical="center"/>
      <protection hidden="1"/>
    </xf>
    <xf numFmtId="49" fontId="59" fillId="2" borderId="0" xfId="0" applyNumberFormat="1" applyFont="1" applyFill="1"/>
    <xf numFmtId="168" fontId="58" fillId="2" borderId="0" xfId="1" applyNumberFormat="1" applyFont="1" applyFill="1" applyAlignment="1" applyProtection="1">
      <alignment vertical="center"/>
      <protection hidden="1"/>
    </xf>
    <xf numFmtId="9" fontId="58" fillId="2" borderId="0" xfId="0" applyNumberFormat="1" applyFont="1" applyFill="1" applyAlignment="1" applyProtection="1">
      <alignment vertical="center"/>
      <protection hidden="1"/>
    </xf>
    <xf numFmtId="0" fontId="6" fillId="2" borderId="0" xfId="0" applyFont="1" applyFill="1" applyAlignment="1">
      <alignment wrapText="1"/>
    </xf>
    <xf numFmtId="49" fontId="57" fillId="2" borderId="0" xfId="0" applyNumberFormat="1" applyFont="1" applyFill="1" applyAlignment="1" applyProtection="1">
      <alignment vertical="center"/>
      <protection hidden="1"/>
    </xf>
    <xf numFmtId="166" fontId="58" fillId="2" borderId="0" xfId="0" applyNumberFormat="1" applyFont="1" applyFill="1" applyAlignment="1" applyProtection="1">
      <alignment vertical="center"/>
      <protection hidden="1"/>
    </xf>
    <xf numFmtId="0" fontId="26" fillId="2" borderId="0" xfId="0" applyFont="1" applyFill="1"/>
    <xf numFmtId="49" fontId="60" fillId="0" borderId="18" xfId="0" applyNumberFormat="1" applyFont="1" applyBorder="1" applyAlignment="1">
      <alignment horizontal="left"/>
    </xf>
    <xf numFmtId="49" fontId="60" fillId="0" borderId="4" xfId="0" applyNumberFormat="1" applyFont="1" applyBorder="1" applyAlignment="1">
      <alignment horizontal="right"/>
    </xf>
    <xf numFmtId="165" fontId="10" fillId="8" borderId="11" xfId="0" applyNumberFormat="1" applyFont="1" applyFill="1" applyBorder="1" applyAlignment="1" applyProtection="1">
      <alignment horizontal="center" vertical="center"/>
      <protection hidden="1"/>
    </xf>
    <xf numFmtId="165" fontId="11" fillId="12" borderId="10" xfId="0" applyNumberFormat="1" applyFont="1" applyFill="1" applyBorder="1" applyAlignment="1" applyProtection="1">
      <alignment horizontal="center" vertical="center"/>
      <protection locked="0"/>
    </xf>
    <xf numFmtId="165" fontId="12" fillId="12" borderId="10" xfId="0" applyNumberFormat="1" applyFont="1" applyFill="1" applyBorder="1" applyAlignment="1" applyProtection="1">
      <alignment horizontal="center" vertical="center"/>
      <protection locked="0"/>
    </xf>
    <xf numFmtId="165" fontId="12" fillId="12" borderId="8" xfId="0" applyNumberFormat="1" applyFont="1" applyFill="1" applyBorder="1" applyAlignment="1" applyProtection="1">
      <alignment vertical="center"/>
      <protection locked="0"/>
    </xf>
    <xf numFmtId="165" fontId="16" fillId="12" borderId="13" xfId="0" applyNumberFormat="1" applyFont="1" applyFill="1" applyBorder="1" applyAlignment="1" applyProtection="1">
      <alignment vertical="center"/>
      <protection locked="0"/>
    </xf>
    <xf numFmtId="165" fontId="17" fillId="12" borderId="29" xfId="1" applyFont="1" applyFill="1" applyBorder="1" applyAlignment="1" applyProtection="1">
      <alignment vertical="center"/>
      <protection locked="0"/>
    </xf>
    <xf numFmtId="165" fontId="17" fillId="12" borderId="30" xfId="1" applyFont="1" applyFill="1" applyBorder="1" applyAlignment="1" applyProtection="1">
      <alignment vertical="center"/>
      <protection locked="0"/>
    </xf>
    <xf numFmtId="165" fontId="17" fillId="12" borderId="31" xfId="1" applyFont="1" applyFill="1" applyBorder="1" applyAlignment="1" applyProtection="1">
      <alignment vertical="center"/>
      <protection locked="0"/>
    </xf>
    <xf numFmtId="165" fontId="22" fillId="12" borderId="33" xfId="1" applyFont="1" applyFill="1" applyBorder="1" applyAlignment="1" applyProtection="1">
      <alignment vertical="center"/>
      <protection locked="0"/>
    </xf>
    <xf numFmtId="165" fontId="22" fillId="12" borderId="31" xfId="1" applyFont="1" applyFill="1" applyBorder="1" applyAlignment="1" applyProtection="1">
      <alignment vertical="center"/>
      <protection locked="0"/>
    </xf>
    <xf numFmtId="165" fontId="22" fillId="12" borderId="50" xfId="1" applyFont="1" applyFill="1" applyBorder="1" applyAlignment="1" applyProtection="1">
      <alignment vertical="center"/>
      <protection locked="0"/>
    </xf>
    <xf numFmtId="165" fontId="17" fillId="12" borderId="35" xfId="1" applyFont="1" applyFill="1" applyBorder="1" applyAlignment="1" applyProtection="1">
      <alignment vertical="center"/>
      <protection locked="0"/>
    </xf>
    <xf numFmtId="165" fontId="10" fillId="10" borderId="21" xfId="0" applyNumberFormat="1" applyFont="1" applyFill="1" applyBorder="1" applyAlignment="1" applyProtection="1">
      <alignment vertical="center"/>
      <protection hidden="1"/>
    </xf>
    <xf numFmtId="165" fontId="10" fillId="5" borderId="11" xfId="0" applyNumberFormat="1" applyFont="1" applyFill="1" applyBorder="1" applyAlignment="1" applyProtection="1">
      <alignment vertical="center"/>
      <protection hidden="1"/>
    </xf>
    <xf numFmtId="0" fontId="61" fillId="12" borderId="29" xfId="0" applyFont="1" applyFill="1" applyBorder="1" applyAlignment="1" applyProtection="1">
      <alignment horizontal="center" vertical="center"/>
      <protection locked="0"/>
    </xf>
    <xf numFmtId="0" fontId="62" fillId="2" borderId="0" xfId="0" applyFont="1" applyFill="1">
      <extLst>
        <ext xmlns:xfpb="http://schemas.microsoft.com/office/spreadsheetml/2022/featurepropertybag" uri="{C7286773-470A-42A8-94C5-96B5CB345126}">
          <xfpb:xfComplement i="0"/>
        </ext>
      </extLst>
    </xf>
    <xf numFmtId="165" fontId="15" fillId="10" borderId="34" xfId="0" applyNumberFormat="1" applyFont="1" applyFill="1" applyBorder="1" applyAlignment="1" applyProtection="1">
      <alignment vertical="center"/>
      <protection hidden="1"/>
    </xf>
    <xf numFmtId="165" fontId="15" fillId="5" borderId="34" xfId="0" applyNumberFormat="1" applyFont="1" applyFill="1" applyBorder="1" applyAlignment="1" applyProtection="1">
      <alignment vertical="center"/>
      <protection hidden="1"/>
    </xf>
    <xf numFmtId="165" fontId="12" fillId="12" borderId="9" xfId="0" applyNumberFormat="1" applyFont="1" applyFill="1" applyBorder="1" applyAlignment="1" applyProtection="1">
      <alignment horizontal="center" vertical="center"/>
      <protection locked="0"/>
    </xf>
    <xf numFmtId="165" fontId="10" fillId="7" borderId="34" xfId="0" applyNumberFormat="1" applyFont="1" applyFill="1" applyBorder="1" applyAlignment="1" applyProtection="1">
      <alignment vertical="center"/>
      <protection hidden="1"/>
    </xf>
    <xf numFmtId="165" fontId="10" fillId="3" borderId="52" xfId="0" applyNumberFormat="1" applyFont="1" applyFill="1" applyBorder="1" applyAlignment="1" applyProtection="1">
      <alignment vertical="center"/>
      <protection hidden="1"/>
    </xf>
    <xf numFmtId="165" fontId="22" fillId="12" borderId="35" xfId="1" applyFont="1" applyFill="1" applyBorder="1" applyAlignment="1" applyProtection="1">
      <alignment vertical="center"/>
      <protection locked="0"/>
    </xf>
    <xf numFmtId="165" fontId="22" fillId="12" borderId="29" xfId="1" applyFont="1" applyFill="1" applyBorder="1" applyAlignment="1" applyProtection="1">
      <alignment vertical="center"/>
      <protection locked="0"/>
    </xf>
    <xf numFmtId="0" fontId="50" fillId="2" borderId="0" xfId="0" applyFont="1" applyFill="1" applyProtection="1">
      <protection hidden="1"/>
    </xf>
    <xf numFmtId="0" fontId="64" fillId="13" borderId="0" xfId="0" applyFont="1" applyFill="1"/>
    <xf numFmtId="0" fontId="64" fillId="2" borderId="0" xfId="0" applyFont="1" applyFill="1"/>
    <xf numFmtId="0" fontId="68" fillId="2" borderId="0" xfId="3" applyFont="1" applyFill="1"/>
    <xf numFmtId="0" fontId="65" fillId="2" borderId="0" xfId="0" applyFont="1" applyFill="1" applyAlignment="1">
      <alignment wrapText="1"/>
    </xf>
    <xf numFmtId="167" fontId="64" fillId="2" borderId="0" xfId="0" applyNumberFormat="1" applyFont="1" applyFill="1"/>
    <xf numFmtId="49" fontId="66" fillId="2" borderId="0" xfId="0" applyNumberFormat="1" applyFont="1" applyFill="1"/>
    <xf numFmtId="0" fontId="69" fillId="2" borderId="0" xfId="0" applyFont="1" applyFill="1"/>
    <xf numFmtId="0" fontId="67" fillId="2" borderId="0" xfId="0" applyFont="1" applyFill="1" applyAlignment="1">
      <alignment vertical="center" wrapText="1"/>
    </xf>
    <xf numFmtId="0" fontId="64" fillId="2" borderId="0" xfId="0" applyFont="1" applyFill="1" applyAlignment="1">
      <alignment wrapText="1"/>
    </xf>
    <xf numFmtId="10" fontId="70" fillId="7" borderId="9" xfId="2" applyNumberFormat="1" applyFont="1" applyFill="1" applyBorder="1" applyAlignment="1" applyProtection="1">
      <alignment horizontal="center" vertical="center"/>
      <protection hidden="1"/>
    </xf>
    <xf numFmtId="10" fontId="70" fillId="7" borderId="26" xfId="2" applyNumberFormat="1" applyFont="1" applyFill="1" applyBorder="1" applyAlignment="1" applyProtection="1">
      <alignment horizontal="center" vertical="center"/>
      <protection hidden="1"/>
    </xf>
    <xf numFmtId="165" fontId="24" fillId="4" borderId="31" xfId="1" applyFont="1" applyFill="1" applyBorder="1" applyAlignment="1" applyProtection="1">
      <alignment vertical="center"/>
      <protection hidden="1"/>
    </xf>
    <xf numFmtId="0" fontId="74" fillId="0" borderId="4" xfId="0" applyFont="1" applyBorder="1" applyProtection="1">
      <protection locked="0"/>
    </xf>
    <xf numFmtId="0" fontId="55" fillId="2" borderId="0" xfId="0" applyFont="1" applyFill="1" applyAlignment="1">
      <alignment horizontal="center" vertical="center" wrapText="1"/>
    </xf>
    <xf numFmtId="165" fontId="10" fillId="7" borderId="56" xfId="0" applyNumberFormat="1" applyFont="1" applyFill="1" applyBorder="1" applyAlignment="1" applyProtection="1">
      <alignment vertical="center"/>
      <protection hidden="1"/>
    </xf>
    <xf numFmtId="165" fontId="10" fillId="8" borderId="20" xfId="0" applyNumberFormat="1" applyFont="1" applyFill="1" applyBorder="1" applyAlignment="1" applyProtection="1">
      <alignment horizontal="center" vertical="center"/>
      <protection hidden="1"/>
    </xf>
    <xf numFmtId="165" fontId="10" fillId="9" borderId="20" xfId="0" applyNumberFormat="1" applyFont="1" applyFill="1" applyBorder="1" applyAlignment="1" applyProtection="1">
      <alignment vertical="center"/>
      <protection hidden="1"/>
    </xf>
    <xf numFmtId="165" fontId="10" fillId="23" borderId="25" xfId="0" applyNumberFormat="1" applyFont="1" applyFill="1" applyBorder="1" applyAlignment="1" applyProtection="1">
      <alignment vertical="center"/>
      <protection hidden="1"/>
    </xf>
    <xf numFmtId="0" fontId="81" fillId="0" borderId="0" xfId="0" applyFont="1" applyProtection="1">
      <protection locked="0"/>
    </xf>
    <xf numFmtId="170" fontId="71" fillId="6" borderId="78" xfId="1" applyNumberFormat="1" applyFont="1" applyFill="1" applyBorder="1" applyAlignment="1" applyProtection="1">
      <alignment horizontal="center" vertical="center"/>
      <protection hidden="1"/>
    </xf>
    <xf numFmtId="165" fontId="19" fillId="2" borderId="31" xfId="1" applyFont="1" applyFill="1" applyBorder="1" applyAlignment="1" applyProtection="1">
      <alignment vertical="center"/>
    </xf>
    <xf numFmtId="0" fontId="92" fillId="0" borderId="13" xfId="0" applyFont="1" applyBorder="1"/>
    <xf numFmtId="14" fontId="90" fillId="11" borderId="13" xfId="0" applyNumberFormat="1" applyFont="1" applyFill="1" applyBorder="1" applyAlignment="1" applyProtection="1">
      <alignment horizontal="center"/>
      <protection locked="0"/>
    </xf>
    <xf numFmtId="0" fontId="90" fillId="4" borderId="13" xfId="0" applyFont="1" applyFill="1" applyBorder="1" applyAlignment="1" applyProtection="1">
      <alignment horizontal="center"/>
      <protection hidden="1"/>
    </xf>
    <xf numFmtId="49" fontId="90" fillId="0" borderId="4" xfId="0" applyNumberFormat="1" applyFont="1" applyBorder="1" applyAlignment="1">
      <alignment vertical="center"/>
    </xf>
    <xf numFmtId="0" fontId="102" fillId="0" borderId="0" xfId="0" applyFont="1" applyAlignment="1">
      <alignment vertical="center"/>
    </xf>
    <xf numFmtId="0" fontId="102" fillId="0" borderId="12" xfId="0" applyFont="1" applyBorder="1" applyAlignment="1">
      <alignment vertical="center"/>
    </xf>
    <xf numFmtId="49" fontId="90" fillId="0" borderId="4" xfId="0" applyNumberFormat="1" applyFont="1" applyBorder="1" applyAlignment="1">
      <alignment horizontal="left" vertical="center"/>
    </xf>
    <xf numFmtId="49" fontId="102" fillId="0" borderId="4" xfId="0" applyNumberFormat="1" applyFont="1" applyBorder="1" applyAlignment="1">
      <alignment horizontal="left" vertical="center"/>
    </xf>
    <xf numFmtId="49" fontId="102" fillId="0" borderId="4" xfId="0" applyNumberFormat="1" applyFont="1" applyBorder="1" applyAlignment="1">
      <alignment vertical="center"/>
    </xf>
    <xf numFmtId="49" fontId="103" fillId="0" borderId="4" xfId="0" applyNumberFormat="1" applyFont="1" applyBorder="1" applyAlignment="1">
      <alignment vertical="center"/>
    </xf>
    <xf numFmtId="49" fontId="92" fillId="0" borderId="4" xfId="0" applyNumberFormat="1" applyFont="1" applyBorder="1" applyAlignment="1">
      <alignment vertical="center"/>
    </xf>
    <xf numFmtId="49" fontId="89" fillId="0" borderId="4" xfId="0" applyNumberFormat="1" applyFont="1" applyBorder="1" applyAlignment="1">
      <alignment vertical="center"/>
    </xf>
    <xf numFmtId="49" fontId="104" fillId="0" borderId="4" xfId="0" applyNumberFormat="1" applyFont="1" applyBorder="1" applyAlignment="1">
      <alignment vertical="center"/>
    </xf>
    <xf numFmtId="49" fontId="105" fillId="0" borderId="4" xfId="0" applyNumberFormat="1" applyFont="1" applyBorder="1" applyAlignment="1">
      <alignment vertical="center"/>
    </xf>
    <xf numFmtId="49" fontId="102" fillId="0" borderId="40" xfId="0" applyNumberFormat="1" applyFont="1" applyBorder="1" applyAlignment="1">
      <alignment vertical="center"/>
    </xf>
    <xf numFmtId="0" fontId="102" fillId="0" borderId="41" xfId="0" applyFont="1" applyBorder="1" applyAlignment="1">
      <alignment vertical="center"/>
    </xf>
    <xf numFmtId="49" fontId="108" fillId="0" borderId="37" xfId="0" applyNumberFormat="1" applyFont="1" applyBorder="1" applyAlignment="1">
      <alignment vertical="center"/>
    </xf>
    <xf numFmtId="0" fontId="102" fillId="0" borderId="38" xfId="0" applyFont="1" applyBorder="1" applyAlignment="1">
      <alignment vertical="center"/>
    </xf>
    <xf numFmtId="0" fontId="102" fillId="0" borderId="39" xfId="0" applyFont="1" applyBorder="1" applyAlignment="1">
      <alignment vertical="center"/>
    </xf>
    <xf numFmtId="49" fontId="90" fillId="0" borderId="40" xfId="0" applyNumberFormat="1" applyFont="1" applyBorder="1" applyAlignment="1">
      <alignment vertical="center"/>
    </xf>
    <xf numFmtId="49" fontId="90" fillId="0" borderId="6" xfId="0" applyNumberFormat="1" applyFont="1" applyBorder="1" applyAlignment="1">
      <alignment vertical="center"/>
    </xf>
    <xf numFmtId="0" fontId="102" fillId="0" borderId="7" xfId="0" applyFont="1" applyBorder="1" applyAlignment="1">
      <alignment vertical="center"/>
    </xf>
    <xf numFmtId="0" fontId="102" fillId="0" borderId="36" xfId="0" applyFont="1" applyBorder="1" applyAlignment="1">
      <alignment vertical="center"/>
    </xf>
    <xf numFmtId="164" fontId="101" fillId="6" borderId="1" xfId="0" applyNumberFormat="1" applyFont="1" applyFill="1" applyBorder="1" applyAlignment="1" applyProtection="1">
      <alignment horizontal="right" vertical="center"/>
      <protection hidden="1"/>
    </xf>
    <xf numFmtId="165" fontId="15" fillId="5" borderId="83" xfId="0" applyNumberFormat="1" applyFont="1" applyFill="1" applyBorder="1" applyAlignment="1" applyProtection="1">
      <alignment vertical="center"/>
      <protection hidden="1"/>
    </xf>
    <xf numFmtId="0" fontId="5" fillId="0" borderId="84" xfId="0" applyFont="1" applyBorder="1"/>
    <xf numFmtId="4" fontId="82" fillId="34" borderId="62" xfId="0" applyNumberFormat="1" applyFont="1" applyFill="1" applyBorder="1" applyAlignment="1">
      <alignment horizontal="center" vertical="center"/>
    </xf>
    <xf numFmtId="4" fontId="114" fillId="27" borderId="62" xfId="0" applyNumberFormat="1" applyFont="1" applyFill="1" applyBorder="1" applyAlignment="1">
      <alignment horizontal="center"/>
    </xf>
    <xf numFmtId="4" fontId="114" fillId="29" borderId="62" xfId="0" applyNumberFormat="1" applyFont="1" applyFill="1" applyBorder="1" applyAlignment="1">
      <alignment horizontal="center"/>
    </xf>
    <xf numFmtId="4" fontId="114" fillId="30" borderId="62" xfId="0" applyNumberFormat="1" applyFont="1" applyFill="1" applyBorder="1" applyAlignment="1">
      <alignment horizontal="center"/>
    </xf>
    <xf numFmtId="1" fontId="115" fillId="29" borderId="66" xfId="0" applyNumberFormat="1" applyFont="1" applyFill="1" applyBorder="1" applyAlignment="1">
      <alignment horizontal="center"/>
    </xf>
    <xf numFmtId="1" fontId="115" fillId="29" borderId="67" xfId="0" applyNumberFormat="1" applyFont="1" applyFill="1" applyBorder="1" applyAlignment="1">
      <alignment horizontal="center"/>
    </xf>
    <xf numFmtId="0" fontId="116" fillId="30" borderId="68" xfId="0" applyFont="1" applyFill="1" applyBorder="1" applyAlignment="1">
      <alignment horizontal="center"/>
    </xf>
    <xf numFmtId="172" fontId="116" fillId="30" borderId="68" xfId="0" applyNumberFormat="1" applyFont="1" applyFill="1" applyBorder="1" applyAlignment="1">
      <alignment horizontal="center"/>
    </xf>
    <xf numFmtId="4" fontId="116" fillId="30" borderId="62" xfId="0" applyNumberFormat="1" applyFont="1" applyFill="1" applyBorder="1" applyAlignment="1">
      <alignment horizontal="center"/>
    </xf>
    <xf numFmtId="9" fontId="116" fillId="29" borderId="68" xfId="0" applyNumberFormat="1" applyFont="1" applyFill="1" applyBorder="1" applyAlignment="1">
      <alignment horizontal="center"/>
    </xf>
    <xf numFmtId="172" fontId="116" fillId="29" borderId="68" xfId="0" applyNumberFormat="1" applyFont="1" applyFill="1" applyBorder="1" applyAlignment="1">
      <alignment horizontal="center"/>
    </xf>
    <xf numFmtId="4" fontId="116" fillId="29" borderId="62" xfId="0" applyNumberFormat="1" applyFont="1" applyFill="1" applyBorder="1" applyAlignment="1">
      <alignment horizontal="center"/>
    </xf>
    <xf numFmtId="9" fontId="116" fillId="30" borderId="68" xfId="0" applyNumberFormat="1" applyFont="1" applyFill="1" applyBorder="1" applyAlignment="1">
      <alignment horizontal="center"/>
    </xf>
    <xf numFmtId="4" fontId="114" fillId="31" borderId="72" xfId="0" applyNumberFormat="1" applyFont="1" applyFill="1" applyBorder="1" applyAlignment="1">
      <alignment horizontal="center"/>
    </xf>
    <xf numFmtId="4" fontId="114" fillId="25" borderId="67" xfId="0" applyNumberFormat="1" applyFont="1" applyFill="1" applyBorder="1" applyAlignment="1">
      <alignment horizontal="center" vertical="center"/>
    </xf>
    <xf numFmtId="4" fontId="115" fillId="29" borderId="62" xfId="0" applyNumberFormat="1" applyFont="1" applyFill="1" applyBorder="1" applyAlignment="1">
      <alignment horizontal="center" vertical="center"/>
    </xf>
    <xf numFmtId="4" fontId="115" fillId="34" borderId="62" xfId="0" applyNumberFormat="1" applyFont="1" applyFill="1" applyBorder="1" applyAlignment="1">
      <alignment horizontal="center" vertical="center"/>
    </xf>
    <xf numFmtId="4" fontId="115" fillId="29" borderId="62" xfId="0" applyNumberFormat="1" applyFont="1" applyFill="1" applyBorder="1" applyAlignment="1">
      <alignment horizontal="center"/>
    </xf>
    <xf numFmtId="4" fontId="115" fillId="34" borderId="62" xfId="0" applyNumberFormat="1" applyFont="1" applyFill="1" applyBorder="1" applyAlignment="1">
      <alignment horizontal="center"/>
    </xf>
    <xf numFmtId="4" fontId="120" fillId="31" borderId="77" xfId="0" applyNumberFormat="1" applyFont="1" applyFill="1" applyBorder="1" applyAlignment="1">
      <alignment horizontal="center"/>
    </xf>
    <xf numFmtId="0" fontId="121" fillId="2" borderId="0" xfId="0" applyFont="1" applyFill="1"/>
    <xf numFmtId="4" fontId="114" fillId="31" borderId="72" xfId="0" applyNumberFormat="1" applyFont="1" applyFill="1" applyBorder="1" applyAlignment="1">
      <alignment horizontal="center" vertical="center"/>
    </xf>
    <xf numFmtId="4" fontId="120" fillId="31" borderId="77" xfId="0" applyNumberFormat="1" applyFont="1" applyFill="1" applyBorder="1" applyAlignment="1">
      <alignment horizontal="center" vertical="center"/>
    </xf>
    <xf numFmtId="165" fontId="15" fillId="9" borderId="61" xfId="0" applyNumberFormat="1" applyFont="1" applyFill="1" applyBorder="1" applyAlignment="1">
      <alignment vertical="center"/>
    </xf>
    <xf numFmtId="165" fontId="15" fillId="9" borderId="63" xfId="0" applyNumberFormat="1" applyFont="1" applyFill="1" applyBorder="1" applyAlignment="1">
      <alignment vertical="center"/>
    </xf>
    <xf numFmtId="171" fontId="116" fillId="34" borderId="57" xfId="0" applyNumberFormat="1" applyFont="1" applyFill="1" applyBorder="1"/>
    <xf numFmtId="171" fontId="116" fillId="34" borderId="58" xfId="0" applyNumberFormat="1" applyFont="1" applyFill="1" applyBorder="1"/>
    <xf numFmtId="0" fontId="112" fillId="34" borderId="58" xfId="0" applyFont="1" applyFill="1" applyBorder="1"/>
    <xf numFmtId="0" fontId="112" fillId="34" borderId="59" xfId="0" applyFont="1" applyFill="1" applyBorder="1"/>
    <xf numFmtId="171" fontId="114" fillId="25" borderId="18" xfId="0" applyNumberFormat="1" applyFont="1" applyFill="1" applyBorder="1"/>
    <xf numFmtId="171" fontId="114" fillId="25" borderId="47" xfId="0" applyNumberFormat="1" applyFont="1" applyFill="1" applyBorder="1"/>
    <xf numFmtId="0" fontId="112" fillId="29" borderId="47" xfId="0" applyFont="1" applyFill="1" applyBorder="1"/>
    <xf numFmtId="0" fontId="112" fillId="29" borderId="60" xfId="0" applyFont="1" applyFill="1" applyBorder="1"/>
    <xf numFmtId="171" fontId="116" fillId="29" borderId="57" xfId="0" applyNumberFormat="1" applyFont="1" applyFill="1" applyBorder="1"/>
    <xf numFmtId="171" fontId="116" fillId="29" borderId="58" xfId="0" applyNumberFormat="1" applyFont="1" applyFill="1" applyBorder="1"/>
    <xf numFmtId="0" fontId="112" fillId="29" borderId="58" xfId="0" applyFont="1" applyFill="1" applyBorder="1"/>
    <xf numFmtId="0" fontId="112" fillId="29" borderId="59" xfId="0" applyFont="1" applyFill="1" applyBorder="1"/>
    <xf numFmtId="171" fontId="115" fillId="34" borderId="57" xfId="0" applyNumberFormat="1" applyFont="1" applyFill="1" applyBorder="1" applyAlignment="1">
      <alignment horizontal="left" wrapText="1"/>
    </xf>
    <xf numFmtId="171" fontId="115" fillId="34" borderId="58" xfId="0" applyNumberFormat="1" applyFont="1" applyFill="1" applyBorder="1" applyAlignment="1">
      <alignment horizontal="left" wrapText="1"/>
    </xf>
    <xf numFmtId="171" fontId="115" fillId="29" borderId="57" xfId="0" applyNumberFormat="1" applyFont="1" applyFill="1" applyBorder="1" applyAlignment="1">
      <alignment horizontal="left" wrapText="1"/>
    </xf>
    <xf numFmtId="171" fontId="115" fillId="29" borderId="58" xfId="0" applyNumberFormat="1" applyFont="1" applyFill="1" applyBorder="1" applyAlignment="1">
      <alignment horizontal="left" wrapText="1"/>
    </xf>
    <xf numFmtId="171" fontId="82" fillId="2" borderId="69" xfId="0" applyNumberFormat="1" applyFont="1" applyFill="1" applyBorder="1" applyAlignment="1">
      <alignment horizontal="left" vertical="center"/>
    </xf>
    <xf numFmtId="171" fontId="82" fillId="2" borderId="70" xfId="0" applyNumberFormat="1" applyFont="1" applyFill="1" applyBorder="1" applyAlignment="1">
      <alignment horizontal="left" vertical="center"/>
    </xf>
    <xf numFmtId="0" fontId="122" fillId="2" borderId="70" xfId="0" applyFont="1" applyFill="1" applyBorder="1" applyAlignment="1">
      <alignment horizontal="left" vertical="center"/>
    </xf>
    <xf numFmtId="0" fontId="122" fillId="2" borderId="71" xfId="0" applyFont="1" applyFill="1" applyBorder="1" applyAlignment="1">
      <alignment horizontal="left" vertical="center"/>
    </xf>
    <xf numFmtId="171" fontId="117" fillId="31" borderId="73" xfId="0" applyNumberFormat="1" applyFont="1" applyFill="1" applyBorder="1"/>
    <xf numFmtId="171" fontId="117" fillId="31" borderId="74" xfId="0" applyNumberFormat="1" applyFont="1" applyFill="1" applyBorder="1"/>
    <xf numFmtId="0" fontId="112" fillId="2" borderId="74" xfId="0" applyFont="1" applyFill="1" applyBorder="1"/>
    <xf numFmtId="0" fontId="112" fillId="2" borderId="75" xfId="0" applyFont="1" applyFill="1" applyBorder="1"/>
    <xf numFmtId="171" fontId="123" fillId="32" borderId="64" xfId="0" applyNumberFormat="1" applyFont="1" applyFill="1" applyBorder="1" applyAlignment="1">
      <alignment horizontal="left" vertical="center" wrapText="1"/>
    </xf>
    <xf numFmtId="171" fontId="123" fillId="32" borderId="76" xfId="0" applyNumberFormat="1" applyFont="1" applyFill="1" applyBorder="1" applyAlignment="1">
      <alignment horizontal="left" vertical="center" wrapText="1"/>
    </xf>
    <xf numFmtId="0" fontId="121" fillId="33" borderId="76" xfId="0" applyFont="1" applyFill="1" applyBorder="1" applyAlignment="1">
      <alignment vertical="center"/>
    </xf>
    <xf numFmtId="0" fontId="121" fillId="33" borderId="65" xfId="0" applyFont="1" applyFill="1" applyBorder="1" applyAlignment="1">
      <alignment vertical="center"/>
    </xf>
    <xf numFmtId="171" fontId="115" fillId="29" borderId="64" xfId="0" applyNumberFormat="1" applyFont="1" applyFill="1" applyBorder="1"/>
    <xf numFmtId="171" fontId="115" fillId="29" borderId="76" xfId="0" applyNumberFormat="1" applyFont="1" applyFill="1" applyBorder="1"/>
    <xf numFmtId="0" fontId="112" fillId="29" borderId="65" xfId="0" applyFont="1" applyFill="1" applyBorder="1"/>
    <xf numFmtId="0" fontId="116" fillId="30" borderId="57" xfId="0" applyFont="1" applyFill="1" applyBorder="1"/>
    <xf numFmtId="0" fontId="116" fillId="30" borderId="58" xfId="0" applyFont="1" applyFill="1" applyBorder="1"/>
    <xf numFmtId="0" fontId="112" fillId="30" borderId="59" xfId="0" applyFont="1" applyFill="1" applyBorder="1"/>
    <xf numFmtId="0" fontId="116" fillId="29" borderId="57" xfId="0" applyFont="1" applyFill="1" applyBorder="1"/>
    <xf numFmtId="0" fontId="116" fillId="29" borderId="58" xfId="0" applyFont="1" applyFill="1" applyBorder="1"/>
    <xf numFmtId="0" fontId="110" fillId="25" borderId="1" xfId="0" applyFont="1" applyFill="1" applyBorder="1" applyAlignment="1">
      <alignment horizontal="center"/>
    </xf>
    <xf numFmtId="0" fontId="110" fillId="25" borderId="2" xfId="0" applyFont="1" applyFill="1" applyBorder="1" applyAlignment="1">
      <alignment horizontal="center"/>
    </xf>
    <xf numFmtId="0" fontId="112" fillId="2" borderId="2" xfId="0" applyFont="1" applyFill="1" applyBorder="1"/>
    <xf numFmtId="0" fontId="112" fillId="2" borderId="3" xfId="0" applyFont="1" applyFill="1" applyBorder="1"/>
    <xf numFmtId="0" fontId="82" fillId="35" borderId="4" xfId="0" applyFont="1" applyFill="1" applyBorder="1" applyAlignment="1">
      <alignment horizontal="center" vertical="center" wrapText="1"/>
    </xf>
    <xf numFmtId="0" fontId="82" fillId="35" borderId="0" xfId="0" applyFont="1" applyFill="1" applyAlignment="1">
      <alignment horizontal="center" vertical="center" wrapText="1"/>
    </xf>
    <xf numFmtId="0" fontId="112" fillId="2" borderId="0" xfId="0" applyFont="1" applyFill="1"/>
    <xf numFmtId="0" fontId="112" fillId="2" borderId="9" xfId="0" applyFont="1" applyFill="1" applyBorder="1"/>
    <xf numFmtId="171" fontId="113" fillId="27" borderId="57" xfId="0" applyNumberFormat="1" applyFont="1" applyFill="1" applyBorder="1"/>
    <xf numFmtId="171" fontId="113" fillId="27" borderId="58" xfId="0" applyNumberFormat="1" applyFont="1" applyFill="1" applyBorder="1"/>
    <xf numFmtId="0" fontId="112" fillId="28" borderId="58" xfId="0" applyFont="1" applyFill="1" applyBorder="1"/>
    <xf numFmtId="0" fontId="112" fillId="28" borderId="59" xfId="0" applyFont="1" applyFill="1" applyBorder="1"/>
    <xf numFmtId="171" fontId="113" fillId="29" borderId="57" xfId="0" applyNumberFormat="1" applyFont="1" applyFill="1" applyBorder="1"/>
    <xf numFmtId="171" fontId="113" fillId="29" borderId="58" xfId="0" applyNumberFormat="1" applyFont="1" applyFill="1" applyBorder="1"/>
    <xf numFmtId="171" fontId="113" fillId="30" borderId="57" xfId="0" applyNumberFormat="1" applyFont="1" applyFill="1" applyBorder="1"/>
    <xf numFmtId="171" fontId="113" fillId="30" borderId="58" xfId="0" applyNumberFormat="1" applyFont="1" applyFill="1" applyBorder="1"/>
    <xf numFmtId="0" fontId="112" fillId="30" borderId="58" xfId="0" applyFont="1" applyFill="1" applyBorder="1"/>
    <xf numFmtId="171" fontId="118" fillId="32" borderId="64" xfId="0" applyNumberFormat="1" applyFont="1" applyFill="1" applyBorder="1" applyAlignment="1">
      <alignment horizontal="left" vertical="top" wrapText="1"/>
    </xf>
    <xf numFmtId="171" fontId="118" fillId="32" borderId="76" xfId="0" applyNumberFormat="1" applyFont="1" applyFill="1" applyBorder="1" applyAlignment="1">
      <alignment horizontal="left" vertical="top" wrapText="1"/>
    </xf>
    <xf numFmtId="0" fontId="119" fillId="33" borderId="76" xfId="0" applyFont="1" applyFill="1" applyBorder="1" applyAlignment="1">
      <alignment vertical="top"/>
    </xf>
    <xf numFmtId="0" fontId="119" fillId="33" borderId="65" xfId="0" applyFont="1" applyFill="1" applyBorder="1" applyAlignment="1">
      <alignment vertical="top"/>
    </xf>
    <xf numFmtId="171" fontId="115" fillId="2" borderId="69" xfId="0" applyNumberFormat="1" applyFont="1" applyFill="1" applyBorder="1"/>
    <xf numFmtId="171" fontId="115" fillId="2" borderId="70" xfId="0" applyNumberFormat="1" applyFont="1" applyFill="1" applyBorder="1"/>
    <xf numFmtId="0" fontId="112" fillId="2" borderId="70" xfId="0" applyFont="1" applyFill="1" applyBorder="1"/>
    <xf numFmtId="0" fontId="112" fillId="2" borderId="71" xfId="0" applyFont="1" applyFill="1" applyBorder="1"/>
    <xf numFmtId="0" fontId="82" fillId="26" borderId="4" xfId="0" applyFont="1" applyFill="1" applyBorder="1" applyAlignment="1">
      <alignment horizontal="center" vertical="center" wrapText="1"/>
    </xf>
    <xf numFmtId="0" fontId="82" fillId="26" borderId="0" xfId="0" applyFont="1" applyFill="1" applyAlignment="1">
      <alignment horizontal="center" vertical="center" wrapText="1"/>
    </xf>
    <xf numFmtId="0" fontId="47" fillId="0" borderId="0" xfId="0" applyFont="1" applyProtection="1">
      <protection locked="0"/>
    </xf>
    <xf numFmtId="0" fontId="25" fillId="0" borderId="0" xfId="0" applyFont="1" applyAlignment="1" applyProtection="1">
      <alignment horizontal="center"/>
      <protection locked="0"/>
    </xf>
    <xf numFmtId="49" fontId="88" fillId="24" borderId="14" xfId="7" applyNumberFormat="1" applyFont="1" applyFill="1" applyBorder="1" applyAlignment="1">
      <alignment horizontal="left" vertical="center"/>
    </xf>
    <xf numFmtId="49" fontId="88" fillId="24" borderId="7" xfId="7" applyNumberFormat="1" applyFont="1" applyFill="1" applyBorder="1" applyAlignment="1">
      <alignment horizontal="left" vertical="center"/>
    </xf>
    <xf numFmtId="49" fontId="88" fillId="24" borderId="15" xfId="7" applyNumberFormat="1" applyFont="1" applyFill="1" applyBorder="1" applyAlignment="1">
      <alignment horizontal="left" vertical="center"/>
    </xf>
    <xf numFmtId="49" fontId="86" fillId="7" borderId="14" xfId="5" applyNumberFormat="1" applyFont="1" applyFill="1" applyBorder="1" applyAlignment="1">
      <alignment vertical="center"/>
    </xf>
    <xf numFmtId="49" fontId="86" fillId="7" borderId="7" xfId="5" applyNumberFormat="1" applyFont="1" applyFill="1" applyBorder="1" applyAlignment="1">
      <alignment vertical="center"/>
    </xf>
    <xf numFmtId="49" fontId="86" fillId="7" borderId="15" xfId="5" applyNumberFormat="1" applyFont="1" applyFill="1" applyBorder="1" applyAlignment="1">
      <alignment vertical="center"/>
    </xf>
    <xf numFmtId="164" fontId="94" fillId="6" borderId="2" xfId="0" applyNumberFormat="1" applyFont="1" applyFill="1" applyBorder="1" applyAlignment="1" applyProtection="1">
      <alignment vertical="center"/>
      <protection hidden="1"/>
    </xf>
    <xf numFmtId="49" fontId="88" fillId="18" borderId="14" xfId="8" applyNumberFormat="1" applyFont="1" applyBorder="1" applyAlignment="1">
      <alignment horizontal="left" vertical="center"/>
    </xf>
    <xf numFmtId="49" fontId="88" fillId="18" borderId="15" xfId="8" applyNumberFormat="1" applyFont="1" applyBorder="1" applyAlignment="1">
      <alignment horizontal="left" vertical="center"/>
    </xf>
    <xf numFmtId="49" fontId="63" fillId="21" borderId="14" xfId="0" applyNumberFormat="1" applyFont="1" applyFill="1" applyBorder="1" applyAlignment="1">
      <alignment vertical="center"/>
    </xf>
    <xf numFmtId="49" fontId="63" fillId="21" borderId="7" xfId="0" applyNumberFormat="1" applyFont="1" applyFill="1" applyBorder="1" applyAlignment="1">
      <alignment vertical="center"/>
    </xf>
    <xf numFmtId="49" fontId="63" fillId="21" borderId="15" xfId="0" applyNumberFormat="1" applyFont="1" applyFill="1" applyBorder="1" applyAlignment="1">
      <alignment vertical="center"/>
    </xf>
    <xf numFmtId="49" fontId="17" fillId="0" borderId="79" xfId="0" applyNumberFormat="1" applyFont="1" applyBorder="1" applyAlignment="1">
      <alignment horizontal="center" vertical="center"/>
    </xf>
    <xf numFmtId="49" fontId="17" fillId="0" borderId="80" xfId="0" applyNumberFormat="1" applyFont="1" applyBorder="1" applyAlignment="1">
      <alignment horizontal="center" vertical="center"/>
    </xf>
    <xf numFmtId="49" fontId="17" fillId="0" borderId="81" xfId="0" applyNumberFormat="1" applyFont="1" applyBorder="1" applyAlignment="1">
      <alignment horizontal="center" vertical="center"/>
    </xf>
    <xf numFmtId="49" fontId="86" fillId="23" borderId="18" xfId="0" applyNumberFormat="1" applyFont="1" applyFill="1" applyBorder="1" applyAlignment="1">
      <alignment horizontal="left" vertical="center"/>
    </xf>
    <xf numFmtId="49" fontId="86" fillId="23" borderId="47" xfId="0" applyNumberFormat="1" applyFont="1" applyFill="1" applyBorder="1" applyAlignment="1">
      <alignment horizontal="left" vertical="center"/>
    </xf>
    <xf numFmtId="49" fontId="86" fillId="23" borderId="10" xfId="0" applyNumberFormat="1" applyFont="1" applyFill="1" applyBorder="1" applyAlignment="1">
      <alignment horizontal="left" vertical="center"/>
    </xf>
    <xf numFmtId="49" fontId="87" fillId="5" borderId="1" xfId="0" applyNumberFormat="1" applyFont="1" applyFill="1" applyBorder="1" applyAlignment="1">
      <alignment horizontal="left" vertical="center"/>
    </xf>
    <xf numFmtId="49" fontId="87" fillId="5" borderId="2" xfId="0" applyNumberFormat="1" applyFont="1" applyFill="1" applyBorder="1" applyAlignment="1">
      <alignment horizontal="left" vertical="center"/>
    </xf>
    <xf numFmtId="49" fontId="87" fillId="5" borderId="3" xfId="0" applyNumberFormat="1" applyFont="1" applyFill="1" applyBorder="1" applyAlignment="1">
      <alignment horizontal="left" vertical="center"/>
    </xf>
    <xf numFmtId="49" fontId="86" fillId="22" borderId="1" xfId="4" applyNumberFormat="1" applyFont="1" applyFill="1" applyBorder="1" applyAlignment="1">
      <alignment horizontal="left" vertical="center"/>
    </xf>
    <xf numFmtId="49" fontId="86" fillId="22" borderId="2" xfId="4" applyNumberFormat="1" applyFont="1" applyFill="1" applyBorder="1" applyAlignment="1">
      <alignment horizontal="left" vertical="center"/>
    </xf>
    <xf numFmtId="49" fontId="86" fillId="22" borderId="3" xfId="4" applyNumberFormat="1" applyFont="1" applyFill="1" applyBorder="1" applyAlignment="1">
      <alignment horizontal="left" vertical="center"/>
    </xf>
    <xf numFmtId="49" fontId="88" fillId="16" borderId="53" xfId="6" applyNumberFormat="1" applyFont="1" applyBorder="1" applyAlignment="1">
      <alignment vertical="center"/>
    </xf>
    <xf numFmtId="49" fontId="88" fillId="16" borderId="54" xfId="6" applyNumberFormat="1" applyFont="1" applyBorder="1" applyAlignment="1">
      <alignment vertical="center"/>
    </xf>
    <xf numFmtId="49" fontId="88" fillId="16" borderId="82" xfId="6" applyNumberFormat="1" applyFont="1" applyBorder="1" applyAlignment="1">
      <alignment vertical="center"/>
    </xf>
    <xf numFmtId="49" fontId="88" fillId="16" borderId="14" xfId="6" applyNumberFormat="1" applyFont="1" applyBorder="1" applyAlignment="1">
      <alignment vertical="center"/>
    </xf>
    <xf numFmtId="49" fontId="88" fillId="16" borderId="7" xfId="6" applyNumberFormat="1" applyFont="1" applyBorder="1" applyAlignment="1">
      <alignment vertical="center"/>
    </xf>
    <xf numFmtId="49" fontId="88" fillId="16" borderId="15" xfId="6" applyNumberFormat="1" applyFont="1" applyBorder="1" applyAlignment="1">
      <alignment vertical="center"/>
    </xf>
    <xf numFmtId="49" fontId="7" fillId="2" borderId="16" xfId="3" applyNumberFormat="1" applyFont="1" applyFill="1" applyBorder="1" applyAlignment="1" applyProtection="1">
      <alignment horizontal="center"/>
    </xf>
    <xf numFmtId="49" fontId="7" fillId="2" borderId="46" xfId="3" applyNumberFormat="1" applyFont="1" applyFill="1" applyBorder="1" applyAlignment="1" applyProtection="1">
      <alignment horizontal="center"/>
    </xf>
    <xf numFmtId="49" fontId="7" fillId="2" borderId="17" xfId="3" applyNumberFormat="1" applyFont="1" applyFill="1" applyBorder="1" applyAlignment="1" applyProtection="1">
      <alignment horizontal="center"/>
    </xf>
    <xf numFmtId="0" fontId="97" fillId="5" borderId="1" xfId="0" applyFont="1" applyFill="1" applyBorder="1" applyAlignment="1" applyProtection="1">
      <alignment horizontal="center" vertical="center" wrapText="1"/>
      <protection locked="0"/>
    </xf>
    <xf numFmtId="0" fontId="97" fillId="5" borderId="3" xfId="0" applyFont="1" applyFill="1" applyBorder="1" applyAlignment="1" applyProtection="1">
      <alignment horizontal="center" vertical="center"/>
      <protection locked="0"/>
    </xf>
    <xf numFmtId="0" fontId="100" fillId="12" borderId="48" xfId="0" applyFont="1" applyFill="1" applyBorder="1" applyAlignment="1" applyProtection="1">
      <alignment horizontal="center" vertical="center" wrapText="1"/>
      <protection hidden="1"/>
    </xf>
    <xf numFmtId="0" fontId="100" fillId="12" borderId="5" xfId="0" applyFont="1" applyFill="1" applyBorder="1" applyAlignment="1" applyProtection="1">
      <alignment horizontal="center" vertical="center" wrapText="1"/>
      <protection hidden="1"/>
    </xf>
    <xf numFmtId="0" fontId="100" fillId="12" borderId="8" xfId="0" applyFont="1" applyFill="1" applyBorder="1" applyAlignment="1" applyProtection="1">
      <alignment horizontal="center" vertical="center" wrapText="1"/>
      <protection hidden="1"/>
    </xf>
    <xf numFmtId="2" fontId="98" fillId="3" borderId="1" xfId="0" applyNumberFormat="1" applyFont="1" applyFill="1" applyBorder="1" applyAlignment="1" applyProtection="1">
      <alignment horizontal="center" vertical="center" wrapText="1"/>
      <protection locked="0"/>
    </xf>
    <xf numFmtId="2" fontId="98" fillId="3" borderId="3" xfId="0" applyNumberFormat="1" applyFont="1" applyFill="1" applyBorder="1" applyAlignment="1" applyProtection="1">
      <alignment horizontal="center" vertical="center" wrapText="1"/>
      <protection locked="0"/>
    </xf>
    <xf numFmtId="171" fontId="84" fillId="20" borderId="18" xfId="0" applyNumberFormat="1" applyFont="1" applyFill="1" applyBorder="1" applyAlignment="1">
      <alignment vertical="center"/>
    </xf>
    <xf numFmtId="0" fontId="85" fillId="19" borderId="47" xfId="0" applyFont="1" applyFill="1" applyBorder="1" applyAlignment="1">
      <alignment vertical="center"/>
    </xf>
    <xf numFmtId="0" fontId="85" fillId="19" borderId="60" xfId="0" applyFont="1" applyFill="1" applyBorder="1" applyAlignment="1">
      <alignment vertical="center"/>
    </xf>
    <xf numFmtId="0" fontId="99" fillId="0" borderId="1" xfId="0" applyFont="1" applyBorder="1" applyAlignment="1" applyProtection="1">
      <alignment horizontal="center"/>
      <protection locked="0"/>
    </xf>
    <xf numFmtId="0" fontId="99" fillId="0" borderId="3" xfId="0" applyFont="1" applyBorder="1" applyAlignment="1" applyProtection="1">
      <alignment horizontal="center"/>
      <protection locked="0"/>
    </xf>
    <xf numFmtId="0" fontId="83" fillId="9" borderId="16" xfId="0" applyFont="1" applyFill="1" applyBorder="1" applyAlignment="1">
      <alignment horizontal="center" vertical="center" wrapText="1"/>
    </xf>
    <xf numFmtId="0" fontId="83" fillId="9" borderId="4" xfId="0" applyFont="1" applyFill="1" applyBorder="1" applyAlignment="1">
      <alignment horizontal="center" vertical="center" wrapText="1"/>
    </xf>
    <xf numFmtId="0" fontId="13" fillId="9" borderId="0" xfId="0" applyFont="1" applyFill="1" applyAlignment="1">
      <alignment horizontal="center" vertical="center" wrapText="1"/>
    </xf>
    <xf numFmtId="49" fontId="86" fillId="7" borderId="14" xfId="0" applyNumberFormat="1" applyFont="1" applyFill="1" applyBorder="1" applyAlignment="1">
      <alignment vertical="center"/>
    </xf>
    <xf numFmtId="49" fontId="86" fillId="7" borderId="7" xfId="0" applyNumberFormat="1" applyFont="1" applyFill="1" applyBorder="1" applyAlignment="1">
      <alignment vertical="center"/>
    </xf>
    <xf numFmtId="49" fontId="86" fillId="7" borderId="15" xfId="0" applyNumberFormat="1" applyFont="1" applyFill="1" applyBorder="1" applyAlignment="1">
      <alignment vertical="center"/>
    </xf>
    <xf numFmtId="49" fontId="94" fillId="7" borderId="1" xfId="0" applyNumberFormat="1" applyFont="1" applyFill="1" applyBorder="1" applyAlignment="1">
      <alignment vertical="center"/>
    </xf>
    <xf numFmtId="49" fontId="94" fillId="7" borderId="2" xfId="0" applyNumberFormat="1" applyFont="1" applyFill="1" applyBorder="1" applyAlignment="1">
      <alignment vertical="center"/>
    </xf>
    <xf numFmtId="49" fontId="94" fillId="7" borderId="3" xfId="0" applyNumberFormat="1" applyFont="1" applyFill="1" applyBorder="1" applyAlignment="1">
      <alignment vertical="center"/>
    </xf>
    <xf numFmtId="49" fontId="94" fillId="10" borderId="4" xfId="0" applyNumberFormat="1" applyFont="1" applyFill="1" applyBorder="1" applyAlignment="1">
      <alignment horizontal="left" vertical="center"/>
    </xf>
    <xf numFmtId="49" fontId="94" fillId="10" borderId="0" xfId="0" applyNumberFormat="1" applyFont="1" applyFill="1" applyAlignment="1">
      <alignment horizontal="left" vertical="center"/>
    </xf>
    <xf numFmtId="49" fontId="94" fillId="10" borderId="9" xfId="0" applyNumberFormat="1" applyFont="1" applyFill="1" applyBorder="1" applyAlignment="1">
      <alignment horizontal="left" vertical="center"/>
    </xf>
    <xf numFmtId="164" fontId="101" fillId="5" borderId="18" xfId="0" applyNumberFormat="1" applyFont="1" applyFill="1" applyBorder="1" applyAlignment="1">
      <alignment horizontal="center" vertical="center"/>
    </xf>
    <xf numFmtId="164" fontId="101" fillId="5" borderId="10" xfId="0" applyNumberFormat="1" applyFont="1" applyFill="1" applyBorder="1" applyAlignment="1">
      <alignment horizontal="center" vertical="center"/>
    </xf>
    <xf numFmtId="164" fontId="109" fillId="7" borderId="18" xfId="0" applyNumberFormat="1" applyFont="1" applyFill="1" applyBorder="1" applyAlignment="1" applyProtection="1">
      <alignment horizontal="center" vertical="center"/>
      <protection hidden="1"/>
    </xf>
    <xf numFmtId="164" fontId="109" fillId="7" borderId="9" xfId="0" applyNumberFormat="1" applyFont="1" applyFill="1" applyBorder="1" applyAlignment="1" applyProtection="1">
      <alignment horizontal="center" vertical="center"/>
      <protection hidden="1"/>
    </xf>
    <xf numFmtId="49" fontId="89" fillId="0" borderId="14" xfId="0" applyNumberFormat="1" applyFont="1" applyBorder="1" applyAlignment="1">
      <alignment vertical="center"/>
    </xf>
    <xf numFmtId="49" fontId="89" fillId="0" borderId="7" xfId="0" applyNumberFormat="1" applyFont="1" applyBorder="1" applyAlignment="1">
      <alignment vertical="center"/>
    </xf>
    <xf numFmtId="49" fontId="89" fillId="0" borderId="15" xfId="0" applyNumberFormat="1" applyFont="1" applyBorder="1" applyAlignment="1">
      <alignment vertical="center"/>
    </xf>
    <xf numFmtId="49" fontId="90" fillId="0" borderId="14" xfId="0" applyNumberFormat="1" applyFont="1" applyBorder="1" applyAlignment="1">
      <alignment vertical="center"/>
    </xf>
    <xf numFmtId="49" fontId="90" fillId="0" borderId="7" xfId="0" applyNumberFormat="1" applyFont="1" applyBorder="1" applyAlignment="1">
      <alignment vertical="center"/>
    </xf>
    <xf numFmtId="49" fontId="90" fillId="0" borderId="15" xfId="0" applyNumberFormat="1" applyFont="1" applyBorder="1" applyAlignment="1">
      <alignment vertical="center"/>
    </xf>
    <xf numFmtId="49" fontId="92" fillId="0" borderId="14" xfId="0" applyNumberFormat="1" applyFont="1" applyBorder="1" applyAlignment="1">
      <alignment vertical="center"/>
    </xf>
    <xf numFmtId="49" fontId="92" fillId="0" borderId="7" xfId="0" applyNumberFormat="1" applyFont="1" applyBorder="1" applyAlignment="1">
      <alignment vertical="center"/>
    </xf>
    <xf numFmtId="49" fontId="92" fillId="0" borderId="15" xfId="0" applyNumberFormat="1" applyFont="1" applyBorder="1" applyAlignment="1">
      <alignment vertical="center"/>
    </xf>
    <xf numFmtId="49" fontId="94" fillId="7" borderId="16" xfId="0" applyNumberFormat="1" applyFont="1" applyFill="1" applyBorder="1" applyAlignment="1">
      <alignment horizontal="center" vertical="center"/>
    </xf>
    <xf numFmtId="49" fontId="94" fillId="7" borderId="46" xfId="0" applyNumberFormat="1" applyFont="1" applyFill="1" applyBorder="1" applyAlignment="1">
      <alignment horizontal="center" vertical="center"/>
    </xf>
    <xf numFmtId="49" fontId="94" fillId="7" borderId="51" xfId="0" applyNumberFormat="1" applyFont="1" applyFill="1" applyBorder="1" applyAlignment="1">
      <alignment horizontal="center" vertical="center"/>
    </xf>
    <xf numFmtId="49" fontId="94" fillId="7" borderId="22" xfId="0" applyNumberFormat="1" applyFont="1" applyFill="1" applyBorder="1" applyAlignment="1">
      <alignment vertical="center"/>
    </xf>
    <xf numFmtId="49" fontId="94" fillId="7" borderId="23" xfId="0" applyNumberFormat="1" applyFont="1" applyFill="1" applyBorder="1" applyAlignment="1">
      <alignment vertical="center"/>
    </xf>
    <xf numFmtId="49" fontId="94" fillId="7" borderId="24" xfId="0" applyNumberFormat="1" applyFont="1" applyFill="1" applyBorder="1" applyAlignment="1">
      <alignment vertical="center"/>
    </xf>
    <xf numFmtId="49" fontId="92" fillId="0" borderId="53" xfId="0" applyNumberFormat="1" applyFont="1" applyBorder="1" applyAlignment="1">
      <alignment horizontal="left" vertical="center"/>
    </xf>
    <xf numFmtId="49" fontId="92" fillId="0" borderId="54" xfId="0" applyNumberFormat="1" applyFont="1" applyBorder="1" applyAlignment="1">
      <alignment horizontal="left" vertical="center"/>
    </xf>
    <xf numFmtId="49" fontId="92" fillId="0" borderId="55" xfId="0" applyNumberFormat="1" applyFont="1" applyBorder="1" applyAlignment="1">
      <alignment horizontal="left" vertical="center"/>
    </xf>
    <xf numFmtId="171" fontId="95" fillId="20" borderId="18" xfId="0" applyNumberFormat="1" applyFont="1" applyFill="1" applyBorder="1" applyAlignment="1">
      <alignment vertical="center"/>
    </xf>
    <xf numFmtId="0" fontId="96" fillId="19" borderId="47" xfId="0" applyFont="1" applyFill="1" applyBorder="1" applyAlignment="1">
      <alignment vertical="center"/>
    </xf>
    <xf numFmtId="49" fontId="101" fillId="5" borderId="1" xfId="0" applyNumberFormat="1" applyFont="1" applyFill="1" applyBorder="1" applyAlignment="1">
      <alignment horizontal="center" vertical="center"/>
    </xf>
    <xf numFmtId="49" fontId="101" fillId="5" borderId="2" xfId="0" applyNumberFormat="1" applyFont="1" applyFill="1" applyBorder="1" applyAlignment="1">
      <alignment horizontal="center" vertical="center"/>
    </xf>
    <xf numFmtId="49" fontId="101" fillId="5" borderId="3" xfId="0" applyNumberFormat="1" applyFont="1" applyFill="1" applyBorder="1" applyAlignment="1">
      <alignment horizontal="center" vertical="center"/>
    </xf>
    <xf numFmtId="0" fontId="0" fillId="2" borderId="6" xfId="0" applyFill="1" applyBorder="1" applyAlignment="1" applyProtection="1">
      <alignment horizontal="center" vertical="center" wrapText="1"/>
      <protection hidden="1"/>
    </xf>
    <xf numFmtId="0" fontId="0" fillId="2" borderId="7" xfId="0" applyFill="1" applyBorder="1" applyAlignment="1" applyProtection="1">
      <alignment horizontal="center" vertical="center" wrapText="1"/>
      <protection hidden="1"/>
    </xf>
    <xf numFmtId="0" fontId="0" fillId="2" borderId="36" xfId="0" applyFill="1" applyBorder="1" applyAlignment="1" applyProtection="1">
      <alignment horizontal="center" vertical="center" wrapText="1"/>
      <protection hidden="1"/>
    </xf>
    <xf numFmtId="0" fontId="0" fillId="2" borderId="6" xfId="0" applyFill="1" applyBorder="1" applyAlignment="1" applyProtection="1">
      <alignment horizontal="center" vertical="center"/>
      <protection hidden="1"/>
    </xf>
    <xf numFmtId="0" fontId="0" fillId="2" borderId="7" xfId="0" applyFill="1" applyBorder="1" applyAlignment="1" applyProtection="1">
      <alignment horizontal="center" vertical="center"/>
      <protection hidden="1"/>
    </xf>
    <xf numFmtId="0" fontId="0" fillId="2" borderId="36" xfId="0" applyFill="1" applyBorder="1" applyAlignment="1" applyProtection="1">
      <alignment horizontal="center" vertical="center"/>
      <protection hidden="1"/>
    </xf>
    <xf numFmtId="0" fontId="32" fillId="2" borderId="6" xfId="0" applyFont="1" applyFill="1" applyBorder="1" applyAlignment="1" applyProtection="1">
      <alignment horizontal="center" vertical="center" wrapText="1"/>
      <protection locked="0"/>
    </xf>
    <xf numFmtId="0" fontId="32" fillId="2" borderId="7" xfId="0" applyFont="1" applyFill="1" applyBorder="1" applyAlignment="1" applyProtection="1">
      <alignment horizontal="center" vertical="center" wrapText="1"/>
      <protection locked="0"/>
    </xf>
    <xf numFmtId="0" fontId="32" fillId="2" borderId="36" xfId="0" applyFont="1" applyFill="1" applyBorder="1" applyAlignment="1" applyProtection="1">
      <alignment horizontal="center" vertical="center" wrapText="1"/>
      <protection locked="0"/>
    </xf>
    <xf numFmtId="0" fontId="32" fillId="2" borderId="6" xfId="0" applyFont="1" applyFill="1" applyBorder="1" applyAlignment="1" applyProtection="1">
      <alignment horizontal="center" vertical="center"/>
      <protection locked="0"/>
    </xf>
    <xf numFmtId="0" fontId="32" fillId="2" borderId="7" xfId="0" applyFont="1" applyFill="1" applyBorder="1" applyAlignment="1" applyProtection="1">
      <alignment horizontal="center" vertical="center"/>
      <protection locked="0"/>
    </xf>
    <xf numFmtId="0" fontId="32" fillId="2" borderId="36" xfId="0" applyFont="1" applyFill="1" applyBorder="1" applyAlignment="1" applyProtection="1">
      <alignment horizontal="center" vertical="center"/>
      <protection locked="0"/>
    </xf>
    <xf numFmtId="2" fontId="33" fillId="2" borderId="6" xfId="0" applyNumberFormat="1" applyFont="1" applyFill="1" applyBorder="1" applyAlignment="1" applyProtection="1">
      <alignment horizontal="center" vertical="center"/>
      <protection locked="0"/>
    </xf>
    <xf numFmtId="2" fontId="33" fillId="2" borderId="7" xfId="0" applyNumberFormat="1" applyFont="1" applyFill="1" applyBorder="1" applyAlignment="1" applyProtection="1">
      <alignment horizontal="center" vertical="center"/>
      <protection locked="0"/>
    </xf>
    <xf numFmtId="2" fontId="33" fillId="2" borderId="36" xfId="0" applyNumberFormat="1" applyFont="1" applyFill="1" applyBorder="1" applyAlignment="1" applyProtection="1">
      <alignment horizontal="center" vertical="center"/>
      <protection locked="0"/>
    </xf>
    <xf numFmtId="0" fontId="30" fillId="2" borderId="0" xfId="0" applyFont="1" applyFill="1" applyAlignment="1" applyProtection="1">
      <alignment horizontal="center"/>
      <protection hidden="1"/>
    </xf>
    <xf numFmtId="0" fontId="31" fillId="2" borderId="0" xfId="0" applyFont="1" applyFill="1" applyAlignment="1" applyProtection="1">
      <alignment horizontal="center" vertical="center"/>
      <protection hidden="1"/>
    </xf>
    <xf numFmtId="0" fontId="32" fillId="2" borderId="0" xfId="0" applyFont="1" applyFill="1" applyAlignment="1" applyProtection="1">
      <alignment horizontal="center" vertical="center"/>
      <protection hidden="1"/>
    </xf>
    <xf numFmtId="0" fontId="33" fillId="2" borderId="6" xfId="0" applyFont="1" applyFill="1" applyBorder="1" applyAlignment="1" applyProtection="1">
      <alignment horizontal="center" vertical="center" wrapText="1"/>
      <protection locked="0"/>
    </xf>
    <xf numFmtId="0" fontId="33" fillId="2" borderId="7" xfId="0" applyFont="1" applyFill="1" applyBorder="1" applyAlignment="1" applyProtection="1">
      <alignment horizontal="center" vertical="center" wrapText="1"/>
      <protection locked="0"/>
    </xf>
    <xf numFmtId="0" fontId="33" fillId="2" borderId="36" xfId="0" applyFont="1" applyFill="1" applyBorder="1" applyAlignment="1" applyProtection="1">
      <alignment horizontal="center" vertical="center" wrapText="1"/>
      <protection locked="0"/>
    </xf>
    <xf numFmtId="0" fontId="54" fillId="2" borderId="6" xfId="0" applyFont="1" applyFill="1" applyBorder="1" applyAlignment="1" applyProtection="1">
      <alignment horizontal="center" vertical="center"/>
      <protection locked="0"/>
    </xf>
    <xf numFmtId="0" fontId="54" fillId="2" borderId="7" xfId="0" applyFont="1" applyFill="1" applyBorder="1" applyAlignment="1" applyProtection="1">
      <alignment horizontal="center" vertical="center"/>
      <protection locked="0"/>
    </xf>
    <xf numFmtId="0" fontId="54" fillId="2" borderId="36" xfId="0" applyFont="1" applyFill="1" applyBorder="1" applyAlignment="1" applyProtection="1">
      <alignment horizontal="center" vertical="center"/>
      <protection locked="0"/>
    </xf>
    <xf numFmtId="0" fontId="33" fillId="2" borderId="6" xfId="0" applyFont="1" applyFill="1" applyBorder="1" applyAlignment="1" applyProtection="1">
      <alignment horizontal="center" vertical="center"/>
      <protection hidden="1"/>
    </xf>
    <xf numFmtId="0" fontId="33" fillId="2" borderId="7" xfId="0" applyFont="1" applyFill="1" applyBorder="1" applyAlignment="1" applyProtection="1">
      <alignment horizontal="center" vertical="center"/>
      <protection hidden="1"/>
    </xf>
    <xf numFmtId="0" fontId="33" fillId="2" borderId="36" xfId="0" applyFont="1" applyFill="1" applyBorder="1" applyAlignment="1" applyProtection="1">
      <alignment horizontal="center" vertical="center"/>
      <protection hidden="1"/>
    </xf>
    <xf numFmtId="0" fontId="33" fillId="2" borderId="37" xfId="0" applyFont="1" applyFill="1" applyBorder="1" applyAlignment="1" applyProtection="1">
      <alignment horizontal="center" vertical="center" wrapText="1"/>
      <protection locked="0"/>
    </xf>
    <xf numFmtId="0" fontId="33" fillId="2" borderId="38" xfId="0" applyFont="1" applyFill="1" applyBorder="1" applyAlignment="1" applyProtection="1">
      <alignment horizontal="center" vertical="center" wrapText="1"/>
      <protection locked="0"/>
    </xf>
    <xf numFmtId="0" fontId="33" fillId="2" borderId="40" xfId="0" applyFont="1" applyFill="1" applyBorder="1" applyAlignment="1" applyProtection="1">
      <alignment horizontal="center" vertical="center" wrapText="1"/>
      <protection locked="0"/>
    </xf>
    <xf numFmtId="0" fontId="33" fillId="2" borderId="12" xfId="0" applyFont="1" applyFill="1" applyBorder="1" applyAlignment="1" applyProtection="1">
      <alignment horizontal="center" vertical="center" wrapText="1"/>
      <protection locked="0"/>
    </xf>
    <xf numFmtId="0" fontId="30" fillId="2" borderId="29" xfId="0" applyFont="1" applyFill="1" applyBorder="1" applyAlignment="1" applyProtection="1">
      <alignment horizontal="center" vertical="center"/>
      <protection hidden="1"/>
    </xf>
    <xf numFmtId="0" fontId="34" fillId="2" borderId="6" xfId="0" applyFont="1" applyFill="1" applyBorder="1" applyAlignment="1" applyProtection="1">
      <alignment horizontal="center" vertical="center"/>
      <protection hidden="1"/>
    </xf>
    <xf numFmtId="0" fontId="34" fillId="2" borderId="7" xfId="0" applyFont="1" applyFill="1" applyBorder="1" applyAlignment="1" applyProtection="1">
      <alignment horizontal="center" vertical="center"/>
      <protection hidden="1"/>
    </xf>
    <xf numFmtId="0" fontId="34" fillId="2" borderId="36" xfId="0" applyFont="1" applyFill="1" applyBorder="1" applyAlignment="1" applyProtection="1">
      <alignment horizontal="center" vertical="center"/>
      <protection hidden="1"/>
    </xf>
    <xf numFmtId="14" fontId="33" fillId="2" borderId="6" xfId="0" applyNumberFormat="1" applyFont="1" applyFill="1" applyBorder="1" applyAlignment="1" applyProtection="1">
      <alignment horizontal="center" vertical="center"/>
      <protection hidden="1"/>
    </xf>
    <xf numFmtId="0" fontId="0" fillId="2" borderId="37" xfId="0" applyFill="1" applyBorder="1" applyAlignment="1" applyProtection="1">
      <alignment horizontal="center" vertical="center"/>
      <protection hidden="1"/>
    </xf>
    <xf numFmtId="0" fontId="0" fillId="2" borderId="38" xfId="0" applyFill="1" applyBorder="1" applyAlignment="1" applyProtection="1">
      <alignment horizontal="center" vertical="center"/>
      <protection hidden="1"/>
    </xf>
    <xf numFmtId="0" fontId="0" fillId="2" borderId="39" xfId="0" applyFill="1" applyBorder="1" applyAlignment="1" applyProtection="1">
      <alignment horizontal="center" vertical="center"/>
      <protection hidden="1"/>
    </xf>
    <xf numFmtId="1" fontId="0" fillId="2" borderId="37" xfId="0" applyNumberFormat="1" applyFill="1" applyBorder="1" applyAlignment="1" applyProtection="1">
      <alignment horizontal="left" vertical="center" wrapText="1" indent="1"/>
      <protection locked="0"/>
    </xf>
    <xf numFmtId="0" fontId="0" fillId="2" borderId="38" xfId="0" applyFill="1" applyBorder="1" applyAlignment="1" applyProtection="1">
      <alignment horizontal="left" vertical="center" wrapText="1" indent="1"/>
      <protection locked="0"/>
    </xf>
    <xf numFmtId="0" fontId="0" fillId="2" borderId="39" xfId="0" applyFill="1" applyBorder="1" applyAlignment="1" applyProtection="1">
      <alignment horizontal="left" vertical="center" wrapText="1" indent="1"/>
      <protection locked="0"/>
    </xf>
    <xf numFmtId="1" fontId="33" fillId="2" borderId="6" xfId="0" applyNumberFormat="1" applyFont="1" applyFill="1" applyBorder="1" applyAlignment="1" applyProtection="1">
      <alignment horizontal="right" vertical="center" wrapText="1"/>
      <protection locked="0"/>
    </xf>
    <xf numFmtId="1" fontId="33" fillId="2" borderId="7" xfId="0" applyNumberFormat="1" applyFont="1" applyFill="1" applyBorder="1" applyAlignment="1" applyProtection="1">
      <alignment horizontal="right" vertical="center" wrapText="1"/>
      <protection locked="0"/>
    </xf>
    <xf numFmtId="0" fontId="31" fillId="2" borderId="6"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protection hidden="1"/>
    </xf>
    <xf numFmtId="0" fontId="31" fillId="2" borderId="36" xfId="0" applyFont="1" applyFill="1" applyBorder="1" applyAlignment="1" applyProtection="1">
      <alignment horizontal="center" vertical="center"/>
      <protection hidden="1"/>
    </xf>
    <xf numFmtId="0" fontId="31" fillId="2" borderId="6" xfId="0" applyFont="1" applyFill="1" applyBorder="1" applyAlignment="1" applyProtection="1">
      <alignment horizontal="center" vertical="center" wrapText="1"/>
      <protection hidden="1"/>
    </xf>
    <xf numFmtId="0" fontId="31" fillId="2" borderId="7" xfId="0" applyFont="1" applyFill="1" applyBorder="1" applyAlignment="1" applyProtection="1">
      <alignment horizontal="center" vertical="center" wrapText="1"/>
      <protection hidden="1"/>
    </xf>
    <xf numFmtId="0" fontId="31" fillId="2" borderId="36" xfId="0" applyFont="1" applyFill="1" applyBorder="1" applyAlignment="1" applyProtection="1">
      <alignment horizontal="center" vertical="center" wrapText="1"/>
      <protection hidden="1"/>
    </xf>
    <xf numFmtId="1" fontId="0" fillId="2" borderId="6" xfId="0" applyNumberFormat="1" applyFill="1" applyBorder="1" applyAlignment="1" applyProtection="1">
      <alignment horizontal="left" vertical="center" wrapText="1" indent="1"/>
      <protection locked="0"/>
    </xf>
    <xf numFmtId="0" fontId="0" fillId="2" borderId="7" xfId="0" applyFill="1" applyBorder="1" applyAlignment="1" applyProtection="1">
      <alignment horizontal="left" vertical="center" wrapText="1" indent="1"/>
      <protection locked="0"/>
    </xf>
    <xf numFmtId="0" fontId="0" fillId="2" borderId="36" xfId="0" applyFill="1" applyBorder="1" applyAlignment="1" applyProtection="1">
      <alignment horizontal="left" vertical="center" wrapText="1" indent="1"/>
      <protection locked="0"/>
    </xf>
    <xf numFmtId="1" fontId="33" fillId="2" borderId="7" xfId="0" applyNumberFormat="1" applyFont="1" applyFill="1" applyBorder="1" applyAlignment="1" applyProtection="1">
      <alignment horizontal="right" vertical="center" wrapText="1"/>
      <protection hidden="1"/>
    </xf>
    <xf numFmtId="0" fontId="0" fillId="2" borderId="0" xfId="0" applyFill="1" applyAlignment="1" applyProtection="1">
      <alignment horizontal="left" vertical="center" wrapText="1"/>
      <protection hidden="1"/>
    </xf>
    <xf numFmtId="1" fontId="33" fillId="2" borderId="0" xfId="0" quotePrefix="1" applyNumberFormat="1" applyFont="1" applyFill="1" applyAlignment="1" applyProtection="1">
      <alignment horizontal="right" vertical="center"/>
      <protection hidden="1"/>
    </xf>
    <xf numFmtId="1" fontId="33" fillId="2" borderId="0" xfId="0" applyNumberFormat="1" applyFont="1" applyFill="1" applyAlignment="1" applyProtection="1">
      <alignment horizontal="right" vertical="center"/>
      <protection hidden="1"/>
    </xf>
    <xf numFmtId="0" fontId="0" fillId="2" borderId="12" xfId="0" applyFill="1" applyBorder="1" applyAlignment="1" applyProtection="1">
      <alignment horizontal="center" vertical="center"/>
      <protection hidden="1"/>
    </xf>
    <xf numFmtId="165" fontId="33" fillId="2" borderId="38" xfId="1" applyFont="1" applyFill="1" applyBorder="1" applyAlignment="1" applyProtection="1">
      <alignment horizontal="center" vertical="center"/>
      <protection hidden="1"/>
    </xf>
    <xf numFmtId="165" fontId="33" fillId="2" borderId="0" xfId="1" applyFont="1" applyFill="1" applyBorder="1" applyAlignment="1" applyProtection="1">
      <alignment vertical="center"/>
      <protection hidden="1"/>
    </xf>
    <xf numFmtId="0" fontId="32" fillId="2" borderId="40" xfId="0" applyFont="1" applyFill="1" applyBorder="1" applyAlignment="1" applyProtection="1">
      <alignment horizontal="center" vertical="center" wrapText="1"/>
      <protection hidden="1"/>
    </xf>
    <xf numFmtId="0" fontId="32" fillId="2" borderId="12" xfId="0" applyFont="1" applyFill="1" applyBorder="1" applyAlignment="1" applyProtection="1">
      <alignment horizontal="center" vertical="center" wrapText="1"/>
      <protection hidden="1"/>
    </xf>
    <xf numFmtId="0" fontId="32" fillId="2" borderId="41" xfId="0" applyFont="1" applyFill="1" applyBorder="1" applyAlignment="1" applyProtection="1">
      <alignment horizontal="center" vertical="center" wrapText="1"/>
      <protection hidden="1"/>
    </xf>
    <xf numFmtId="165" fontId="33" fillId="2" borderId="0" xfId="1" applyFont="1" applyFill="1" applyBorder="1" applyAlignment="1" applyProtection="1">
      <alignment horizontal="left" vertical="center" wrapText="1"/>
      <protection hidden="1"/>
    </xf>
    <xf numFmtId="0" fontId="0" fillId="2" borderId="0" xfId="0" applyFill="1" applyAlignment="1" applyProtection="1">
      <alignment horizontal="center" vertical="center"/>
      <protection hidden="1"/>
    </xf>
    <xf numFmtId="0" fontId="35" fillId="2" borderId="0" xfId="0" applyFont="1" applyFill="1" applyAlignment="1" applyProtection="1">
      <alignment horizontal="left" vertical="center" wrapText="1"/>
      <protection hidden="1"/>
    </xf>
    <xf numFmtId="165" fontId="33" fillId="2" borderId="7" xfId="1" applyFont="1" applyFill="1" applyBorder="1" applyAlignment="1" applyProtection="1">
      <alignment horizontal="right" vertical="center"/>
      <protection hidden="1"/>
    </xf>
    <xf numFmtId="0" fontId="0" fillId="2" borderId="6" xfId="0" applyFill="1" applyBorder="1" applyAlignment="1" applyProtection="1">
      <alignment horizontal="right" vertical="center"/>
      <protection hidden="1"/>
    </xf>
    <xf numFmtId="0" fontId="0" fillId="2" borderId="7" xfId="0" applyFill="1" applyBorder="1" applyAlignment="1" applyProtection="1">
      <alignment horizontal="right" vertical="center"/>
      <protection hidden="1"/>
    </xf>
    <xf numFmtId="1" fontId="32" fillId="2" borderId="7" xfId="0" applyNumberFormat="1" applyFont="1" applyFill="1" applyBorder="1" applyAlignment="1" applyProtection="1">
      <alignment horizontal="center" vertical="center"/>
      <protection hidden="1"/>
    </xf>
    <xf numFmtId="1" fontId="32" fillId="2" borderId="36" xfId="0" applyNumberFormat="1" applyFont="1" applyFill="1" applyBorder="1" applyAlignment="1" applyProtection="1">
      <alignment horizontal="center" vertical="center"/>
      <protection hidden="1"/>
    </xf>
    <xf numFmtId="165" fontId="33" fillId="2" borderId="6" xfId="1" applyFont="1" applyFill="1" applyBorder="1" applyAlignment="1" applyProtection="1">
      <alignment horizontal="center" vertical="center"/>
      <protection hidden="1"/>
    </xf>
    <xf numFmtId="165" fontId="33" fillId="2" borderId="7" xfId="1" applyFont="1" applyFill="1" applyBorder="1" applyAlignment="1" applyProtection="1">
      <alignment horizontal="center" vertical="center"/>
      <protection hidden="1"/>
    </xf>
    <xf numFmtId="0" fontId="0" fillId="2" borderId="6" xfId="0" applyFill="1" applyBorder="1" applyAlignment="1" applyProtection="1">
      <alignment horizontal="left" vertical="center"/>
      <protection hidden="1"/>
    </xf>
    <xf numFmtId="0" fontId="0" fillId="2" borderId="7" xfId="0" applyFill="1" applyBorder="1" applyAlignment="1" applyProtection="1">
      <alignment horizontal="left" vertical="center"/>
      <protection hidden="1"/>
    </xf>
    <xf numFmtId="0" fontId="0" fillId="2" borderId="40" xfId="0" applyFill="1" applyBorder="1" applyAlignment="1" applyProtection="1">
      <alignment horizontal="center" vertical="center"/>
      <protection hidden="1"/>
    </xf>
    <xf numFmtId="0" fontId="0" fillId="2" borderId="37" xfId="0" applyFill="1" applyBorder="1" applyAlignment="1" applyProtection="1">
      <alignment horizontal="center" vertical="center" wrapText="1"/>
      <protection hidden="1"/>
    </xf>
    <xf numFmtId="0" fontId="0" fillId="2" borderId="38" xfId="0" applyFill="1" applyBorder="1" applyAlignment="1" applyProtection="1">
      <alignment horizontal="center" vertical="center" wrapText="1"/>
      <protection hidden="1"/>
    </xf>
    <xf numFmtId="0" fontId="0" fillId="2" borderId="39" xfId="0" applyFill="1" applyBorder="1" applyAlignment="1" applyProtection="1">
      <alignment horizontal="center" vertical="center" wrapText="1"/>
      <protection hidden="1"/>
    </xf>
    <xf numFmtId="0" fontId="0" fillId="2" borderId="40" xfId="0" applyFill="1" applyBorder="1" applyAlignment="1" applyProtection="1">
      <alignment horizontal="center" vertical="center" wrapText="1"/>
      <protection hidden="1"/>
    </xf>
    <xf numFmtId="0" fontId="0" fillId="2" borderId="12" xfId="0" applyFill="1" applyBorder="1" applyAlignment="1" applyProtection="1">
      <alignment horizontal="center" vertical="center" wrapText="1"/>
      <protection hidden="1"/>
    </xf>
    <xf numFmtId="0" fontId="0" fillId="2" borderId="41" xfId="0" applyFill="1" applyBorder="1" applyAlignment="1" applyProtection="1">
      <alignment horizontal="center" vertical="center" wrapText="1"/>
      <protection hidden="1"/>
    </xf>
    <xf numFmtId="0" fontId="31" fillId="2" borderId="40" xfId="0" applyFont="1" applyFill="1" applyBorder="1" applyAlignment="1" applyProtection="1">
      <alignment horizontal="center" vertical="center" wrapText="1"/>
      <protection hidden="1"/>
    </xf>
    <xf numFmtId="0" fontId="31" fillId="2" borderId="12" xfId="0" applyFont="1" applyFill="1" applyBorder="1" applyAlignment="1" applyProtection="1">
      <alignment horizontal="center" vertical="center" wrapText="1"/>
      <protection hidden="1"/>
    </xf>
    <xf numFmtId="0" fontId="31" fillId="2" borderId="41" xfId="0" applyFont="1" applyFill="1" applyBorder="1" applyAlignment="1" applyProtection="1">
      <alignment horizontal="center" vertical="center" wrapText="1"/>
      <protection hidden="1"/>
    </xf>
    <xf numFmtId="0" fontId="39" fillId="2" borderId="40" xfId="0" applyFont="1" applyFill="1" applyBorder="1" applyAlignment="1" applyProtection="1">
      <alignment horizontal="center"/>
      <protection hidden="1"/>
    </xf>
    <xf numFmtId="0" fontId="39" fillId="2" borderId="12" xfId="0" applyFont="1" applyFill="1" applyBorder="1" applyAlignment="1" applyProtection="1">
      <alignment horizontal="center"/>
      <protection hidden="1"/>
    </xf>
    <xf numFmtId="0" fontId="39" fillId="2" borderId="41" xfId="0" applyFont="1" applyFill="1" applyBorder="1" applyAlignment="1" applyProtection="1">
      <alignment horizontal="center"/>
      <protection hidden="1"/>
    </xf>
    <xf numFmtId="0" fontId="31" fillId="2" borderId="29" xfId="0" applyFont="1" applyFill="1" applyBorder="1" applyAlignment="1" applyProtection="1">
      <alignment horizontal="center" vertical="center"/>
      <protection locked="0"/>
    </xf>
    <xf numFmtId="1" fontId="31" fillId="2" borderId="6" xfId="0" applyNumberFormat="1" applyFont="1" applyFill="1" applyBorder="1" applyAlignment="1" applyProtection="1">
      <alignment horizontal="right" vertical="center"/>
      <protection locked="0"/>
    </xf>
    <xf numFmtId="1" fontId="31" fillId="2" borderId="7" xfId="0" applyNumberFormat="1" applyFont="1" applyFill="1" applyBorder="1" applyAlignment="1" applyProtection="1">
      <alignment horizontal="right" vertical="center"/>
      <protection locked="0"/>
    </xf>
    <xf numFmtId="1" fontId="31" fillId="2" borderId="6" xfId="0" applyNumberFormat="1" applyFont="1" applyFill="1" applyBorder="1" applyAlignment="1" applyProtection="1">
      <alignment horizontal="center" vertical="center"/>
      <protection locked="0"/>
    </xf>
    <xf numFmtId="1" fontId="31" fillId="2" borderId="7" xfId="0" applyNumberFormat="1" applyFont="1" applyFill="1" applyBorder="1" applyAlignment="1" applyProtection="1">
      <alignment horizontal="center" vertical="center"/>
      <protection locked="0"/>
    </xf>
    <xf numFmtId="1" fontId="31" fillId="2" borderId="36" xfId="0" applyNumberFormat="1" applyFont="1" applyFill="1" applyBorder="1" applyAlignment="1" applyProtection="1">
      <alignment horizontal="center" vertical="center"/>
      <protection locked="0"/>
    </xf>
    <xf numFmtId="169" fontId="31" fillId="2" borderId="29" xfId="0" applyNumberFormat="1" applyFont="1" applyFill="1" applyBorder="1" applyAlignment="1" applyProtection="1">
      <alignment horizontal="center" vertical="center"/>
      <protection locked="0"/>
    </xf>
    <xf numFmtId="1" fontId="31" fillId="2" borderId="6" xfId="0" applyNumberFormat="1" applyFont="1" applyFill="1" applyBorder="1" applyAlignment="1" applyProtection="1">
      <alignment horizontal="left" vertical="center" indent="1"/>
      <protection locked="0"/>
    </xf>
    <xf numFmtId="1" fontId="31" fillId="2" borderId="7" xfId="0" applyNumberFormat="1" applyFont="1" applyFill="1" applyBorder="1" applyAlignment="1" applyProtection="1">
      <alignment horizontal="left" vertical="center" indent="1"/>
      <protection locked="0"/>
    </xf>
    <xf numFmtId="1" fontId="31" fillId="2" borderId="36" xfId="0" applyNumberFormat="1" applyFont="1" applyFill="1" applyBorder="1" applyAlignment="1" applyProtection="1">
      <alignment horizontal="left" vertical="center" indent="1"/>
      <protection locked="0"/>
    </xf>
    <xf numFmtId="0" fontId="0" fillId="2" borderId="0" xfId="0" applyFill="1" applyAlignment="1" applyProtection="1">
      <alignment horizontal="left" vertical="center"/>
      <protection locked="0"/>
    </xf>
    <xf numFmtId="14" fontId="31" fillId="2" borderId="29" xfId="0" applyNumberFormat="1" applyFont="1" applyFill="1" applyBorder="1" applyAlignment="1" applyProtection="1">
      <alignment horizontal="center" vertical="center"/>
      <protection locked="0"/>
    </xf>
    <xf numFmtId="0" fontId="40" fillId="2" borderId="0" xfId="0" applyFont="1" applyFill="1" applyAlignment="1" applyProtection="1">
      <alignment horizontal="center" vertical="center" wrapText="1"/>
      <protection locked="0" hidden="1"/>
    </xf>
    <xf numFmtId="0" fontId="41" fillId="2" borderId="0" xfId="0" applyFont="1" applyFill="1" applyAlignment="1" applyProtection="1">
      <alignment horizontal="center" vertical="center" wrapText="1"/>
      <protection locked="0" hidden="1"/>
    </xf>
    <xf numFmtId="0" fontId="44" fillId="2" borderId="0" xfId="0" applyFont="1" applyFill="1" applyAlignment="1" applyProtection="1">
      <alignment horizontal="right" vertical="center" indent="1"/>
      <protection locked="0" hidden="1"/>
    </xf>
    <xf numFmtId="0" fontId="44" fillId="2" borderId="0" xfId="0" applyFont="1" applyFill="1" applyAlignment="1" applyProtection="1">
      <alignment horizontal="left" vertical="center"/>
      <protection locked="0" hidden="1"/>
    </xf>
    <xf numFmtId="0" fontId="8" fillId="2" borderId="38" xfId="0" applyFont="1" applyFill="1" applyBorder="1" applyAlignment="1" applyProtection="1">
      <alignment horizontal="left" vertical="top" wrapText="1"/>
      <protection locked="0"/>
    </xf>
    <xf numFmtId="0" fontId="8"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14" fontId="8" fillId="2" borderId="0" xfId="0" applyNumberFormat="1" applyFont="1" applyFill="1" applyAlignment="1" applyProtection="1">
      <alignment horizontal="left" vertical="center"/>
      <protection locked="0"/>
    </xf>
    <xf numFmtId="1" fontId="32" fillId="2" borderId="7" xfId="0" applyNumberFormat="1" applyFont="1" applyFill="1" applyBorder="1" applyAlignment="1" applyProtection="1">
      <alignment horizontal="center" vertical="center"/>
      <protection locked="0"/>
    </xf>
    <xf numFmtId="0" fontId="0" fillId="2" borderId="37" xfId="0" applyFill="1" applyBorder="1" applyAlignment="1" applyProtection="1">
      <alignment horizontal="left" vertical="center" wrapText="1"/>
      <protection hidden="1"/>
    </xf>
    <xf numFmtId="0" fontId="0" fillId="2" borderId="38" xfId="0" applyFill="1" applyBorder="1" applyAlignment="1" applyProtection="1">
      <alignment horizontal="left" vertical="center" wrapText="1"/>
      <protection hidden="1"/>
    </xf>
    <xf numFmtId="0" fontId="0" fillId="2" borderId="39" xfId="0" applyFill="1" applyBorder="1" applyAlignment="1" applyProtection="1">
      <alignment horizontal="left" vertical="center" wrapText="1"/>
      <protection hidden="1"/>
    </xf>
    <xf numFmtId="0" fontId="0" fillId="2" borderId="43" xfId="0" applyFill="1" applyBorder="1" applyAlignment="1" applyProtection="1">
      <alignment horizontal="left" vertical="center" wrapText="1"/>
      <protection hidden="1"/>
    </xf>
    <xf numFmtId="0" fontId="0" fillId="2" borderId="44" xfId="0" applyFill="1" applyBorder="1" applyAlignment="1" applyProtection="1">
      <alignment horizontal="left" vertical="center" wrapText="1"/>
      <protection hidden="1"/>
    </xf>
    <xf numFmtId="165" fontId="30" fillId="2" borderId="7" xfId="1" applyFont="1" applyFill="1" applyBorder="1" applyAlignment="1" applyProtection="1">
      <alignment vertical="center"/>
      <protection hidden="1"/>
    </xf>
    <xf numFmtId="165" fontId="33" fillId="2" borderId="40" xfId="1" applyFont="1" applyFill="1" applyBorder="1" applyAlignment="1" applyProtection="1">
      <alignment vertical="center"/>
      <protection hidden="1"/>
    </xf>
    <xf numFmtId="165" fontId="33" fillId="2" borderId="12" xfId="1" applyFont="1" applyFill="1" applyBorder="1" applyAlignment="1" applyProtection="1">
      <alignment vertical="center"/>
      <protection hidden="1"/>
    </xf>
    <xf numFmtId="165" fontId="33" fillId="2" borderId="12" xfId="1" applyFont="1" applyFill="1" applyBorder="1" applyAlignment="1" applyProtection="1">
      <alignment horizontal="right" vertical="center"/>
      <protection hidden="1"/>
    </xf>
    <xf numFmtId="165" fontId="33" fillId="2" borderId="0" xfId="1" applyFont="1" applyFill="1" applyBorder="1" applyAlignment="1" applyProtection="1">
      <alignment horizontal="center" vertical="center"/>
      <protection hidden="1"/>
    </xf>
    <xf numFmtId="165" fontId="33" fillId="2" borderId="0" xfId="1" applyFont="1" applyFill="1" applyAlignment="1" applyProtection="1">
      <alignment horizontal="center" vertical="center"/>
      <protection hidden="1"/>
    </xf>
    <xf numFmtId="165" fontId="3" fillId="2" borderId="0" xfId="0" applyNumberFormat="1" applyFont="1" applyFill="1" applyAlignment="1" applyProtection="1">
      <alignment horizontal="center"/>
      <protection hidden="1"/>
    </xf>
    <xf numFmtId="0" fontId="3" fillId="2" borderId="0" xfId="0" applyFont="1" applyFill="1" applyAlignment="1" applyProtection="1">
      <alignment horizontal="center"/>
      <protection hidden="1"/>
    </xf>
    <xf numFmtId="165" fontId="33" fillId="2" borderId="0" xfId="0" applyNumberFormat="1" applyFont="1" applyFill="1" applyAlignment="1" applyProtection="1">
      <alignment horizontal="center" vertical="center"/>
      <protection hidden="1"/>
    </xf>
    <xf numFmtId="0" fontId="33" fillId="2" borderId="0" xfId="0" applyFont="1" applyFill="1" applyAlignment="1" applyProtection="1">
      <alignment horizontal="center" vertical="center"/>
      <protection hidden="1"/>
    </xf>
    <xf numFmtId="0" fontId="54" fillId="2" borderId="6" xfId="0" applyFont="1" applyFill="1" applyBorder="1" applyAlignment="1" applyProtection="1">
      <alignment horizontal="center"/>
      <protection locked="0"/>
    </xf>
    <xf numFmtId="0" fontId="54" fillId="2" borderId="7" xfId="0" applyFont="1" applyFill="1" applyBorder="1" applyAlignment="1" applyProtection="1">
      <alignment horizontal="center"/>
      <protection locked="0"/>
    </xf>
    <xf numFmtId="0" fontId="54" fillId="2" borderId="36" xfId="0" applyFont="1" applyFill="1" applyBorder="1" applyAlignment="1" applyProtection="1">
      <alignment horizontal="center"/>
      <protection locked="0"/>
    </xf>
    <xf numFmtId="14" fontId="33" fillId="2" borderId="6" xfId="0" applyNumberFormat="1" applyFont="1" applyFill="1" applyBorder="1" applyAlignment="1" applyProtection="1">
      <alignment horizontal="left" vertical="center"/>
      <protection hidden="1"/>
    </xf>
    <xf numFmtId="0" fontId="33" fillId="2" borderId="7" xfId="0" applyFont="1" applyFill="1" applyBorder="1" applyAlignment="1" applyProtection="1">
      <alignment horizontal="left" vertical="center"/>
      <protection hidden="1"/>
    </xf>
    <xf numFmtId="0" fontId="33" fillId="2" borderId="36" xfId="0" applyFont="1" applyFill="1" applyBorder="1" applyAlignment="1" applyProtection="1">
      <alignment horizontal="left" vertical="center"/>
      <protection hidden="1"/>
    </xf>
    <xf numFmtId="165" fontId="33" fillId="2" borderId="7" xfId="1" applyFont="1" applyFill="1" applyBorder="1" applyAlignment="1" applyProtection="1">
      <alignment vertical="center"/>
      <protection hidden="1"/>
    </xf>
    <xf numFmtId="0" fontId="32" fillId="2" borderId="6" xfId="0" applyFont="1" applyFill="1" applyBorder="1" applyAlignment="1" applyProtection="1">
      <alignment horizontal="center" vertical="center"/>
      <protection hidden="1"/>
    </xf>
    <xf numFmtId="0" fontId="32" fillId="2" borderId="7" xfId="0" applyFont="1" applyFill="1" applyBorder="1" applyAlignment="1" applyProtection="1">
      <alignment horizontal="center" vertical="center"/>
      <protection hidden="1"/>
    </xf>
    <xf numFmtId="0" fontId="32" fillId="2" borderId="36" xfId="0" applyFont="1" applyFill="1" applyBorder="1" applyAlignment="1" applyProtection="1">
      <alignment horizontal="center" vertical="center"/>
      <protection hidden="1"/>
    </xf>
    <xf numFmtId="0" fontId="32" fillId="2" borderId="7" xfId="0" applyFont="1" applyFill="1" applyBorder="1" applyAlignment="1" applyProtection="1">
      <alignment horizontal="center" vertical="center" wrapText="1"/>
      <protection hidden="1"/>
    </xf>
    <xf numFmtId="0" fontId="32" fillId="2" borderId="36" xfId="0" applyFont="1" applyFill="1" applyBorder="1" applyAlignment="1" applyProtection="1">
      <alignment horizontal="center" vertical="center" wrapText="1"/>
      <protection hidden="1"/>
    </xf>
    <xf numFmtId="0" fontId="32" fillId="2" borderId="37" xfId="0" applyFont="1" applyFill="1" applyBorder="1" applyAlignment="1" applyProtection="1">
      <alignment horizontal="center" vertical="center"/>
      <protection hidden="1"/>
    </xf>
    <xf numFmtId="0" fontId="32" fillId="2" borderId="38" xfId="0" applyFont="1" applyFill="1" applyBorder="1" applyAlignment="1" applyProtection="1">
      <alignment horizontal="center" vertical="center"/>
      <protection hidden="1"/>
    </xf>
    <xf numFmtId="0" fontId="32" fillId="2" borderId="39" xfId="0" applyFont="1" applyFill="1" applyBorder="1" applyAlignment="1" applyProtection="1">
      <alignment horizontal="center" vertical="center"/>
      <protection hidden="1"/>
    </xf>
    <xf numFmtId="0" fontId="0" fillId="2" borderId="12" xfId="0" applyFill="1" applyBorder="1" applyAlignment="1" applyProtection="1">
      <alignment horizontal="right" vertical="center" indent="1"/>
      <protection hidden="1"/>
    </xf>
    <xf numFmtId="165" fontId="33" fillId="2" borderId="38" xfId="1" applyFont="1" applyFill="1" applyBorder="1" applyAlignment="1" applyProtection="1">
      <alignment horizontal="right" vertical="center"/>
      <protection hidden="1"/>
    </xf>
    <xf numFmtId="165" fontId="53" fillId="2" borderId="38" xfId="0" applyNumberFormat="1" applyFont="1" applyFill="1" applyBorder="1" applyAlignment="1" applyProtection="1">
      <alignment horizontal="center" vertical="center"/>
      <protection hidden="1"/>
    </xf>
    <xf numFmtId="0" fontId="53" fillId="2" borderId="38" xfId="0" applyFont="1" applyFill="1" applyBorder="1" applyAlignment="1" applyProtection="1">
      <alignment horizontal="center" vertical="center"/>
      <protection hidden="1"/>
    </xf>
    <xf numFmtId="165" fontId="33" fillId="2" borderId="0" xfId="1" applyFont="1" applyFill="1" applyBorder="1" applyAlignment="1" applyProtection="1">
      <alignment horizontal="right" vertical="center"/>
      <protection hidden="1"/>
    </xf>
    <xf numFmtId="165" fontId="33" fillId="2" borderId="43" xfId="1" applyFont="1" applyFill="1" applyBorder="1" applyAlignment="1" applyProtection="1">
      <alignment horizontal="right" vertical="center"/>
      <protection hidden="1"/>
    </xf>
    <xf numFmtId="165" fontId="33" fillId="2" borderId="44" xfId="1" applyFont="1" applyFill="1" applyBorder="1" applyAlignment="1" applyProtection="1">
      <alignment horizontal="right" vertical="center"/>
      <protection hidden="1"/>
    </xf>
    <xf numFmtId="0" fontId="33" fillId="2" borderId="0" xfId="0" applyFont="1" applyFill="1" applyAlignment="1" applyProtection="1">
      <alignment horizontal="right" vertical="center" indent="1"/>
      <protection hidden="1"/>
    </xf>
    <xf numFmtId="0" fontId="33" fillId="2" borderId="38" xfId="0" applyFont="1" applyFill="1" applyBorder="1" applyAlignment="1" applyProtection="1">
      <alignment horizontal="right" vertical="center" indent="1"/>
      <protection hidden="1"/>
    </xf>
    <xf numFmtId="165" fontId="33" fillId="2" borderId="0" xfId="1" applyFont="1" applyFill="1" applyAlignment="1" applyProtection="1">
      <alignment vertical="center"/>
      <protection hidden="1"/>
    </xf>
    <xf numFmtId="165" fontId="33" fillId="2" borderId="0" xfId="1" applyFont="1" applyFill="1" applyAlignment="1" applyProtection="1">
      <alignment horizontal="right" vertical="center"/>
      <protection hidden="1"/>
    </xf>
    <xf numFmtId="165" fontId="33" fillId="2" borderId="36" xfId="1" applyFont="1" applyFill="1" applyBorder="1" applyAlignment="1" applyProtection="1">
      <alignment horizontal="right" vertical="center"/>
      <protection hidden="1"/>
    </xf>
    <xf numFmtId="1" fontId="32" fillId="2" borderId="7" xfId="0" applyNumberFormat="1" applyFont="1" applyFill="1" applyBorder="1" applyAlignment="1" applyProtection="1">
      <alignment horizontal="right" vertical="center" indent="1"/>
      <protection hidden="1"/>
    </xf>
    <xf numFmtId="165" fontId="30" fillId="2" borderId="7" xfId="1" applyFont="1" applyFill="1" applyBorder="1" applyAlignment="1" applyProtection="1">
      <alignment horizontal="right" vertical="center"/>
      <protection hidden="1"/>
    </xf>
    <xf numFmtId="0" fontId="31" fillId="2" borderId="30" xfId="0" applyFont="1" applyFill="1" applyBorder="1" applyAlignment="1" applyProtection="1">
      <alignment horizontal="center" vertical="center"/>
      <protection locked="0"/>
    </xf>
    <xf numFmtId="1" fontId="31" fillId="2" borderId="37" xfId="0" applyNumberFormat="1" applyFont="1" applyFill="1" applyBorder="1" applyAlignment="1" applyProtection="1">
      <alignment horizontal="center" vertical="center"/>
      <protection locked="0"/>
    </xf>
    <xf numFmtId="1" fontId="31" fillId="2" borderId="38" xfId="0" applyNumberFormat="1" applyFont="1" applyFill="1" applyBorder="1" applyAlignment="1" applyProtection="1">
      <alignment horizontal="center" vertical="center"/>
      <protection locked="0"/>
    </xf>
    <xf numFmtId="1" fontId="31" fillId="2" borderId="39" xfId="0" applyNumberFormat="1" applyFont="1" applyFill="1" applyBorder="1" applyAlignment="1" applyProtection="1">
      <alignment horizontal="center" vertical="center"/>
      <protection locked="0"/>
    </xf>
    <xf numFmtId="169" fontId="31" fillId="2" borderId="30" xfId="0" applyNumberFormat="1" applyFont="1" applyFill="1" applyBorder="1" applyAlignment="1" applyProtection="1">
      <alignment horizontal="center" vertical="center"/>
      <protection locked="0"/>
    </xf>
  </cellXfs>
  <cellStyles count="9">
    <cellStyle name="40% - Accent5" xfId="7" builtinId="47"/>
    <cellStyle name="Accent2" xfId="5" builtinId="33"/>
    <cellStyle name="Accent5" xfId="6" builtinId="45"/>
    <cellStyle name="Accent6" xfId="8" builtinId="49"/>
    <cellStyle name="Bad" xfId="4" builtinId="27"/>
    <cellStyle name="Comma" xfId="1" builtinId="3"/>
    <cellStyle name="Hyperlink" xfId="3" builtinId="8"/>
    <cellStyle name="Normal" xfId="0" builtinId="0"/>
    <cellStyle name="Per cent" xfId="2" builtinId="5"/>
  </cellStyles>
  <dxfs count="7">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1" defaultTableStyle="TableStyleMedium2" defaultPivotStyle="PivotStyleLight16">
    <tableStyle name="Table Style 1" pivot="0" count="0" xr9:uid="{91A033EC-DFBD-534A-BD81-7D65DA680FE1}"/>
  </tableStyles>
  <colors>
    <mruColors>
      <color rgb="FF7A81FF"/>
      <color rgb="FFFF2600"/>
      <color rgb="FFFF2F92"/>
      <color rgb="FF73FB79"/>
      <color rgb="FF0432FF"/>
      <color rgb="FF521B93"/>
      <color rgb="FF009193"/>
      <color rgb="FFFFFC00"/>
      <color rgb="FFFF8AD8"/>
      <color rgb="FFFF7E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hyperlink" Target="https://www.facebook.com/dishaarthik/?view_public_for=2005291709716285" TargetMode="External"/><Relationship Id="rId7" Type="http://schemas.openxmlformats.org/officeDocument/2006/relationships/hyperlink" Target="https://in.pinterest.com/arthikdisha/" TargetMode="External"/><Relationship Id="rId2" Type="http://schemas.openxmlformats.org/officeDocument/2006/relationships/image" Target="../media/image1.JPG"/><Relationship Id="rId1" Type="http://schemas.openxmlformats.org/officeDocument/2006/relationships/hyperlink" Target="https://arthikdisha.com/income-tax-calculator-fy-2026-27-excel-download/" TargetMode="External"/><Relationship Id="rId6" Type="http://schemas.openxmlformats.org/officeDocument/2006/relationships/image" Target="../media/image3.png"/><Relationship Id="rId5" Type="http://schemas.openxmlformats.org/officeDocument/2006/relationships/hyperlink" Target="https://www.linkedin.com/in/arthikdisha/"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https://www.facebook.com/dishaarthik/?view_public_for=2005291709716285" TargetMode="External"/><Relationship Id="rId7" Type="http://schemas.openxmlformats.org/officeDocument/2006/relationships/hyperlink" Target="https://www.linkedin.com/in/arthikdisha/" TargetMode="External"/><Relationship Id="rId2" Type="http://schemas.openxmlformats.org/officeDocument/2006/relationships/image" Target="../media/image1.JPG"/><Relationship Id="rId1" Type="http://schemas.openxmlformats.org/officeDocument/2006/relationships/hyperlink" Target="https://arthikdisha.com/income-tax-calculator-fy-2026-27-excel-download/" TargetMode="External"/><Relationship Id="rId6" Type="http://schemas.openxmlformats.org/officeDocument/2006/relationships/image" Target="../media/image4.png"/><Relationship Id="rId5" Type="http://schemas.openxmlformats.org/officeDocument/2006/relationships/hyperlink" Target="https://in.pinterest.com/arthikdisha/" TargetMode="External"/><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https://www.facebook.com/dishaarthik/?view_public_for=2005291709716285" TargetMode="External"/><Relationship Id="rId7" Type="http://schemas.openxmlformats.org/officeDocument/2006/relationships/hyperlink" Target="https://www.linkedin.com/in/arthikdisha/" TargetMode="External"/><Relationship Id="rId2" Type="http://schemas.openxmlformats.org/officeDocument/2006/relationships/image" Target="../media/image1.JPG"/><Relationship Id="rId1" Type="http://schemas.openxmlformats.org/officeDocument/2006/relationships/hyperlink" Target="https://arthikdisha.com/income-tax-calculator-fy-2026-27-excel-download/" TargetMode="External"/><Relationship Id="rId6" Type="http://schemas.openxmlformats.org/officeDocument/2006/relationships/image" Target="../media/image4.png"/><Relationship Id="rId5" Type="http://schemas.openxmlformats.org/officeDocument/2006/relationships/hyperlink" Target="https://in.pinterest.com/arthikdisha/" TargetMode="Externa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1</xdr:row>
      <xdr:rowOff>47626</xdr:rowOff>
    </xdr:from>
    <xdr:to>
      <xdr:col>1</xdr:col>
      <xdr:colOff>2164638</xdr:colOff>
      <xdr:row>3</xdr:row>
      <xdr:rowOff>37575</xdr:rowOff>
    </xdr:to>
    <xdr:pic>
      <xdr:nvPicPr>
        <xdr:cNvPr id="5" name="Picture 4">
          <a:hlinkClick xmlns:r="http://schemas.openxmlformats.org/officeDocument/2006/relationships" r:id="rId1"/>
          <a:extLst>
            <a:ext uri="{FF2B5EF4-FFF2-40B4-BE49-F238E27FC236}">
              <a16:creationId xmlns:a16="http://schemas.microsoft.com/office/drawing/2014/main" id="{C2F1B9A5-16AE-4FF1-9B7E-378524088B26}"/>
            </a:ext>
          </a:extLst>
        </xdr:cNvPr>
        <xdr:cNvPicPr>
          <a:picLocks noChangeAspect="1"/>
        </xdr:cNvPicPr>
      </xdr:nvPicPr>
      <xdr:blipFill>
        <a:blip xmlns:r="http://schemas.openxmlformats.org/officeDocument/2006/relationships" r:embed="rId2"/>
        <a:stretch>
          <a:fillRect/>
        </a:stretch>
      </xdr:blipFill>
      <xdr:spPr>
        <a:xfrm>
          <a:off x="430973" y="122774"/>
          <a:ext cx="1974138" cy="718884"/>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xdr:spPr>
    </xdr:pic>
    <xdr:clientData/>
  </xdr:twoCellAnchor>
  <xdr:twoCellAnchor editAs="oneCell">
    <xdr:from>
      <xdr:col>1</xdr:col>
      <xdr:colOff>257175</xdr:colOff>
      <xdr:row>93</xdr:row>
      <xdr:rowOff>219074</xdr:rowOff>
    </xdr:from>
    <xdr:to>
      <xdr:col>1</xdr:col>
      <xdr:colOff>1819273</xdr:colOff>
      <xdr:row>97</xdr:row>
      <xdr:rowOff>19048</xdr:rowOff>
    </xdr:to>
    <xdr:pic>
      <xdr:nvPicPr>
        <xdr:cNvPr id="4" name="Picture 3">
          <a:hlinkClick xmlns:r="http://schemas.openxmlformats.org/officeDocument/2006/relationships" r:id="rId1"/>
          <a:extLst>
            <a:ext uri="{FF2B5EF4-FFF2-40B4-BE49-F238E27FC236}">
              <a16:creationId xmlns:a16="http://schemas.microsoft.com/office/drawing/2014/main" id="{C221E7B9-D977-424F-BD8C-F27B51CDF0BC}"/>
            </a:ext>
          </a:extLst>
        </xdr:cNvPr>
        <xdr:cNvPicPr>
          <a:picLocks noChangeAspect="1"/>
        </xdr:cNvPicPr>
      </xdr:nvPicPr>
      <xdr:blipFill>
        <a:blip xmlns:r="http://schemas.openxmlformats.org/officeDocument/2006/relationships" r:embed="rId2"/>
        <a:stretch>
          <a:fillRect/>
        </a:stretch>
      </xdr:blipFill>
      <xdr:spPr>
        <a:xfrm>
          <a:off x="314325" y="18116549"/>
          <a:ext cx="1562098" cy="676275"/>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xdr:spPr>
    </xdr:pic>
    <xdr:clientData/>
  </xdr:twoCellAnchor>
  <xdr:twoCellAnchor editAs="oneCell">
    <xdr:from>
      <xdr:col>1</xdr:col>
      <xdr:colOff>2171700</xdr:colOff>
      <xdr:row>1</xdr:row>
      <xdr:rowOff>66675</xdr:rowOff>
    </xdr:from>
    <xdr:to>
      <xdr:col>1</xdr:col>
      <xdr:colOff>2609850</xdr:colOff>
      <xdr:row>2</xdr:row>
      <xdr:rowOff>123826</xdr:rowOff>
    </xdr:to>
    <xdr:pic>
      <xdr:nvPicPr>
        <xdr:cNvPr id="3" name="Picture 2">
          <a:hlinkClick xmlns:r="http://schemas.openxmlformats.org/officeDocument/2006/relationships" r:id="rId3"/>
          <a:extLst>
            <a:ext uri="{FF2B5EF4-FFF2-40B4-BE49-F238E27FC236}">
              <a16:creationId xmlns:a16="http://schemas.microsoft.com/office/drawing/2014/main" id="{3E1F4D44-42D3-463E-ACDD-940A58EDFE2A}"/>
            </a:ext>
          </a:extLst>
        </xdr:cNvPr>
        <xdr:cNvPicPr>
          <a:picLocks noChangeAspect="1"/>
        </xdr:cNvPicPr>
      </xdr:nvPicPr>
      <xdr:blipFill>
        <a:blip xmlns:r="http://schemas.openxmlformats.org/officeDocument/2006/relationships" r:embed="rId4"/>
        <a:stretch>
          <a:fillRect/>
        </a:stretch>
      </xdr:blipFill>
      <xdr:spPr>
        <a:xfrm>
          <a:off x="2228850" y="95250"/>
          <a:ext cx="438150" cy="43815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2667000</xdr:colOff>
      <xdr:row>1</xdr:row>
      <xdr:rowOff>76200</xdr:rowOff>
    </xdr:from>
    <xdr:to>
      <xdr:col>1</xdr:col>
      <xdr:colOff>3105151</xdr:colOff>
      <xdr:row>2</xdr:row>
      <xdr:rowOff>133352</xdr:rowOff>
    </xdr:to>
    <xdr:pic>
      <xdr:nvPicPr>
        <xdr:cNvPr id="6" name="Picture 5">
          <a:hlinkClick xmlns:r="http://schemas.openxmlformats.org/officeDocument/2006/relationships" r:id="rId5"/>
          <a:extLst>
            <a:ext uri="{FF2B5EF4-FFF2-40B4-BE49-F238E27FC236}">
              <a16:creationId xmlns:a16="http://schemas.microsoft.com/office/drawing/2014/main" id="{375ED393-C2D0-4A48-B230-944B22837F7C}"/>
            </a:ext>
          </a:extLst>
        </xdr:cNvPr>
        <xdr:cNvPicPr>
          <a:picLocks noChangeAspect="1"/>
        </xdr:cNvPicPr>
      </xdr:nvPicPr>
      <xdr:blipFill>
        <a:blip xmlns:r="http://schemas.openxmlformats.org/officeDocument/2006/relationships" r:embed="rId6"/>
        <a:stretch>
          <a:fillRect/>
        </a:stretch>
      </xdr:blipFill>
      <xdr:spPr>
        <a:xfrm>
          <a:off x="2724150" y="104775"/>
          <a:ext cx="438151" cy="438151"/>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3010723</xdr:colOff>
      <xdr:row>1</xdr:row>
      <xdr:rowOff>59384</xdr:rowOff>
    </xdr:from>
    <xdr:to>
      <xdr:col>1</xdr:col>
      <xdr:colOff>3818217</xdr:colOff>
      <xdr:row>2</xdr:row>
      <xdr:rowOff>131735</xdr:rowOff>
    </xdr:to>
    <xdr:pic>
      <xdr:nvPicPr>
        <xdr:cNvPr id="7" name="Picture 6">
          <a:hlinkClick xmlns:r="http://schemas.openxmlformats.org/officeDocument/2006/relationships" r:id="rId7"/>
          <a:extLst>
            <a:ext uri="{FF2B5EF4-FFF2-40B4-BE49-F238E27FC236}">
              <a16:creationId xmlns:a16="http://schemas.microsoft.com/office/drawing/2014/main" id="{535AC4B6-AF93-4163-9CC9-52A09C0CC300}"/>
            </a:ext>
          </a:extLst>
        </xdr:cNvPr>
        <xdr:cNvPicPr>
          <a:picLocks noChangeAspect="1"/>
        </xdr:cNvPicPr>
      </xdr:nvPicPr>
      <xdr:blipFill>
        <a:blip xmlns:r="http://schemas.openxmlformats.org/officeDocument/2006/relationships" r:embed="rId8"/>
        <a:stretch>
          <a:fillRect/>
        </a:stretch>
      </xdr:blipFill>
      <xdr:spPr>
        <a:xfrm>
          <a:off x="3263547" y="135819"/>
          <a:ext cx="807494" cy="454527"/>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138</xdr:col>
      <xdr:colOff>245533</xdr:colOff>
      <xdr:row>53</xdr:row>
      <xdr:rowOff>0</xdr:rowOff>
    </xdr:from>
    <xdr:to>
      <xdr:col>145</xdr:col>
      <xdr:colOff>1794506</xdr:colOff>
      <xdr:row>55</xdr:row>
      <xdr:rowOff>4395</xdr:rowOff>
    </xdr:to>
    <xdr:sp macro="" textlink="">
      <xdr:nvSpPr>
        <xdr:cNvPr id="15" name="TextBox 14">
          <a:extLst>
            <a:ext uri="{FF2B5EF4-FFF2-40B4-BE49-F238E27FC236}">
              <a16:creationId xmlns:a16="http://schemas.microsoft.com/office/drawing/2014/main" id="{D7267FF1-2F2B-A644-8383-5AEBC46ECE8A}"/>
            </a:ext>
          </a:extLst>
        </xdr:cNvPr>
        <xdr:cNvSpPr txBox="1"/>
      </xdr:nvSpPr>
      <xdr:spPr>
        <a:xfrm>
          <a:off x="639233" y="952500"/>
          <a:ext cx="6984573" cy="385395"/>
        </a:xfrm>
        <a:prstGeom prst="rect">
          <a:avLst/>
        </a:prstGeom>
        <a:solidFill>
          <a:schemeClr val="accent5">
            <a:lumMod val="20000"/>
            <a:lumOff val="80000"/>
            <a:alpha val="0"/>
          </a:schemeClr>
        </a:solidFill>
        <a:ln>
          <a:solidFill>
            <a:schemeClr val="bg1">
              <a:alpha val="33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r>
            <a:rPr lang="en-GB" sz="1800" b="1" i="0" cap="none" spc="0">
              <a:ln w="0"/>
              <a:solidFill>
                <a:schemeClr val="bg1">
                  <a:lumMod val="50000"/>
                </a:schemeClr>
              </a:solidFill>
              <a:effectLst/>
              <a:latin typeface="Tamil MN" pitchFamily="2" charset="0"/>
              <a:cs typeface="Tamil MN" pitchFamily="2" charset="0"/>
            </a:rPr>
            <a:t>ArthikDisha: " Be Confident and Make a Financial Change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200025</xdr:colOff>
      <xdr:row>0</xdr:row>
      <xdr:rowOff>123825</xdr:rowOff>
    </xdr:from>
    <xdr:to>
      <xdr:col>12</xdr:col>
      <xdr:colOff>165098</xdr:colOff>
      <xdr:row>3</xdr:row>
      <xdr:rowOff>185429</xdr:rowOff>
    </xdr:to>
    <xdr:pic>
      <xdr:nvPicPr>
        <xdr:cNvPr id="4" name="Picture 3">
          <a:hlinkClick xmlns:r="http://schemas.openxmlformats.org/officeDocument/2006/relationships" r:id="rId1"/>
          <a:extLst>
            <a:ext uri="{FF2B5EF4-FFF2-40B4-BE49-F238E27FC236}">
              <a16:creationId xmlns:a16="http://schemas.microsoft.com/office/drawing/2014/main" id="{BB2AB163-0F13-4514-829F-130C11A78682}"/>
            </a:ext>
          </a:extLst>
        </xdr:cNvPr>
        <xdr:cNvPicPr>
          <a:picLocks noChangeAspect="1"/>
        </xdr:cNvPicPr>
      </xdr:nvPicPr>
      <xdr:blipFill>
        <a:blip xmlns:r="http://schemas.openxmlformats.org/officeDocument/2006/relationships" r:embed="rId2"/>
        <a:stretch>
          <a:fillRect/>
        </a:stretch>
      </xdr:blipFill>
      <xdr:spPr>
        <a:xfrm>
          <a:off x="200025" y="123825"/>
          <a:ext cx="1562098" cy="633104"/>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xdr:spPr>
    </xdr:pic>
    <xdr:clientData/>
  </xdr:twoCellAnchor>
  <xdr:twoCellAnchor editAs="oneCell">
    <xdr:from>
      <xdr:col>18</xdr:col>
      <xdr:colOff>219075</xdr:colOff>
      <xdr:row>0</xdr:row>
      <xdr:rowOff>95250</xdr:rowOff>
    </xdr:from>
    <xdr:to>
      <xdr:col>20</xdr:col>
      <xdr:colOff>304800</xdr:colOff>
      <xdr:row>3</xdr:row>
      <xdr:rowOff>152400</xdr:rowOff>
    </xdr:to>
    <xdr:pic>
      <xdr:nvPicPr>
        <xdr:cNvPr id="2" name="Picture 1">
          <a:hlinkClick xmlns:r="http://schemas.openxmlformats.org/officeDocument/2006/relationships" r:id="rId3"/>
          <a:extLst>
            <a:ext uri="{FF2B5EF4-FFF2-40B4-BE49-F238E27FC236}">
              <a16:creationId xmlns:a16="http://schemas.microsoft.com/office/drawing/2014/main" id="{D1F555BD-F1F6-4E5B-AEC6-821D471E0256}"/>
            </a:ext>
          </a:extLst>
        </xdr:cNvPr>
        <xdr:cNvPicPr>
          <a:picLocks noChangeAspect="1"/>
        </xdr:cNvPicPr>
      </xdr:nvPicPr>
      <xdr:blipFill>
        <a:blip xmlns:r="http://schemas.openxmlformats.org/officeDocument/2006/relationships" r:embed="rId4"/>
        <a:stretch>
          <a:fillRect/>
        </a:stretch>
      </xdr:blipFill>
      <xdr:spPr>
        <a:xfrm>
          <a:off x="5057775" y="95250"/>
          <a:ext cx="628650" cy="62865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20</xdr:col>
      <xdr:colOff>95250</xdr:colOff>
      <xdr:row>0</xdr:row>
      <xdr:rowOff>104775</xdr:rowOff>
    </xdr:from>
    <xdr:to>
      <xdr:col>24</xdr:col>
      <xdr:colOff>408516</xdr:colOff>
      <xdr:row>4</xdr:row>
      <xdr:rowOff>9525</xdr:rowOff>
    </xdr:to>
    <xdr:pic>
      <xdr:nvPicPr>
        <xdr:cNvPr id="5" name="Picture 4">
          <a:hlinkClick xmlns:r="http://schemas.openxmlformats.org/officeDocument/2006/relationships" r:id="rId5"/>
          <a:extLst>
            <a:ext uri="{FF2B5EF4-FFF2-40B4-BE49-F238E27FC236}">
              <a16:creationId xmlns:a16="http://schemas.microsoft.com/office/drawing/2014/main" id="{986C14E5-E69D-489D-8B48-B58193D50F84}"/>
            </a:ext>
          </a:extLst>
        </xdr:cNvPr>
        <xdr:cNvPicPr>
          <a:picLocks noChangeAspect="1"/>
        </xdr:cNvPicPr>
      </xdr:nvPicPr>
      <xdr:blipFill>
        <a:blip xmlns:r="http://schemas.openxmlformats.org/officeDocument/2006/relationships" r:embed="rId6"/>
        <a:stretch>
          <a:fillRect/>
        </a:stretch>
      </xdr:blipFill>
      <xdr:spPr>
        <a:xfrm>
          <a:off x="5448300" y="104775"/>
          <a:ext cx="1114425" cy="66675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24</xdr:col>
      <xdr:colOff>219075</xdr:colOff>
      <xdr:row>0</xdr:row>
      <xdr:rowOff>95250</xdr:rowOff>
    </xdr:from>
    <xdr:to>
      <xdr:col>26</xdr:col>
      <xdr:colOff>66676</xdr:colOff>
      <xdr:row>3</xdr:row>
      <xdr:rowOff>171450</xdr:rowOff>
    </xdr:to>
    <xdr:pic>
      <xdr:nvPicPr>
        <xdr:cNvPr id="6" name="Picture 5">
          <a:hlinkClick xmlns:r="http://schemas.openxmlformats.org/officeDocument/2006/relationships" r:id="rId7"/>
          <a:extLst>
            <a:ext uri="{FF2B5EF4-FFF2-40B4-BE49-F238E27FC236}">
              <a16:creationId xmlns:a16="http://schemas.microsoft.com/office/drawing/2014/main" id="{6BD589BB-8ACA-4E37-AEFD-D77C9068A144}"/>
            </a:ext>
          </a:extLst>
        </xdr:cNvPr>
        <xdr:cNvPicPr>
          <a:picLocks noChangeAspect="1"/>
        </xdr:cNvPicPr>
      </xdr:nvPicPr>
      <xdr:blipFill>
        <a:blip xmlns:r="http://schemas.openxmlformats.org/officeDocument/2006/relationships" r:embed="rId8"/>
        <a:stretch>
          <a:fillRect/>
        </a:stretch>
      </xdr:blipFill>
      <xdr:spPr>
        <a:xfrm>
          <a:off x="6591300" y="95250"/>
          <a:ext cx="647700" cy="647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180975</xdr:colOff>
      <xdr:row>0</xdr:row>
      <xdr:rowOff>114300</xdr:rowOff>
    </xdr:from>
    <xdr:to>
      <xdr:col>10</xdr:col>
      <xdr:colOff>161923</xdr:colOff>
      <xdr:row>3</xdr:row>
      <xdr:rowOff>175904</xdr:rowOff>
    </xdr:to>
    <xdr:pic>
      <xdr:nvPicPr>
        <xdr:cNvPr id="5" name="Picture 4">
          <a:hlinkClick xmlns:r="http://schemas.openxmlformats.org/officeDocument/2006/relationships" r:id="rId1"/>
          <a:extLst>
            <a:ext uri="{FF2B5EF4-FFF2-40B4-BE49-F238E27FC236}">
              <a16:creationId xmlns:a16="http://schemas.microsoft.com/office/drawing/2014/main" id="{8EB14EE5-6C78-4B8F-93FC-F582CEAAB27A}"/>
            </a:ext>
          </a:extLst>
        </xdr:cNvPr>
        <xdr:cNvPicPr>
          <a:picLocks noChangeAspect="1"/>
        </xdr:cNvPicPr>
      </xdr:nvPicPr>
      <xdr:blipFill>
        <a:blip xmlns:r="http://schemas.openxmlformats.org/officeDocument/2006/relationships" r:embed="rId2"/>
        <a:stretch>
          <a:fillRect/>
        </a:stretch>
      </xdr:blipFill>
      <xdr:spPr>
        <a:xfrm>
          <a:off x="180975" y="114300"/>
          <a:ext cx="1562098" cy="633104"/>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xdr:spPr>
    </xdr:pic>
    <xdr:clientData/>
  </xdr:twoCellAnchor>
  <xdr:twoCellAnchor editAs="oneCell">
    <xdr:from>
      <xdr:col>16</xdr:col>
      <xdr:colOff>190500</xdr:colOff>
      <xdr:row>0</xdr:row>
      <xdr:rowOff>85725</xdr:rowOff>
    </xdr:from>
    <xdr:to>
      <xdr:col>19</xdr:col>
      <xdr:colOff>238125</xdr:colOff>
      <xdr:row>3</xdr:row>
      <xdr:rowOff>142875</xdr:rowOff>
    </xdr:to>
    <xdr:pic>
      <xdr:nvPicPr>
        <xdr:cNvPr id="4" name="Picture 3">
          <a:hlinkClick xmlns:r="http://schemas.openxmlformats.org/officeDocument/2006/relationships" r:id="rId3"/>
          <a:extLst>
            <a:ext uri="{FF2B5EF4-FFF2-40B4-BE49-F238E27FC236}">
              <a16:creationId xmlns:a16="http://schemas.microsoft.com/office/drawing/2014/main" id="{9C7DE2CD-3247-4470-910B-CA2588670A59}"/>
            </a:ext>
          </a:extLst>
        </xdr:cNvPr>
        <xdr:cNvPicPr>
          <a:picLocks noChangeAspect="1"/>
        </xdr:cNvPicPr>
      </xdr:nvPicPr>
      <xdr:blipFill>
        <a:blip xmlns:r="http://schemas.openxmlformats.org/officeDocument/2006/relationships" r:embed="rId4"/>
        <a:stretch>
          <a:fillRect/>
        </a:stretch>
      </xdr:blipFill>
      <xdr:spPr>
        <a:xfrm>
          <a:off x="5000625" y="85725"/>
          <a:ext cx="628650" cy="62865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19</xdr:col>
      <xdr:colOff>95249</xdr:colOff>
      <xdr:row>0</xdr:row>
      <xdr:rowOff>85725</xdr:rowOff>
    </xdr:from>
    <xdr:to>
      <xdr:col>24</xdr:col>
      <xdr:colOff>342899</xdr:colOff>
      <xdr:row>3</xdr:row>
      <xdr:rowOff>180975</xdr:rowOff>
    </xdr:to>
    <xdr:pic>
      <xdr:nvPicPr>
        <xdr:cNvPr id="6" name="Picture 5">
          <a:hlinkClick xmlns:r="http://schemas.openxmlformats.org/officeDocument/2006/relationships" r:id="rId5"/>
          <a:extLst>
            <a:ext uri="{FF2B5EF4-FFF2-40B4-BE49-F238E27FC236}">
              <a16:creationId xmlns:a16="http://schemas.microsoft.com/office/drawing/2014/main" id="{E229DC8D-D79A-4A6F-AC90-D28AF600A6B3}"/>
            </a:ext>
          </a:extLst>
        </xdr:cNvPr>
        <xdr:cNvPicPr>
          <a:picLocks noChangeAspect="1"/>
        </xdr:cNvPicPr>
      </xdr:nvPicPr>
      <xdr:blipFill>
        <a:blip xmlns:r="http://schemas.openxmlformats.org/officeDocument/2006/relationships" r:embed="rId6"/>
        <a:stretch>
          <a:fillRect/>
        </a:stretch>
      </xdr:blipFill>
      <xdr:spPr>
        <a:xfrm>
          <a:off x="5486399" y="85725"/>
          <a:ext cx="1114425" cy="66675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24</xdr:col>
      <xdr:colOff>209550</xdr:colOff>
      <xdr:row>0</xdr:row>
      <xdr:rowOff>104775</xdr:rowOff>
    </xdr:from>
    <xdr:to>
      <xdr:col>26</xdr:col>
      <xdr:colOff>19050</xdr:colOff>
      <xdr:row>3</xdr:row>
      <xdr:rowOff>180975</xdr:rowOff>
    </xdr:to>
    <xdr:pic>
      <xdr:nvPicPr>
        <xdr:cNvPr id="8" name="Picture 7">
          <a:hlinkClick xmlns:r="http://schemas.openxmlformats.org/officeDocument/2006/relationships" r:id="rId7"/>
          <a:extLst>
            <a:ext uri="{FF2B5EF4-FFF2-40B4-BE49-F238E27FC236}">
              <a16:creationId xmlns:a16="http://schemas.microsoft.com/office/drawing/2014/main" id="{980F2B8B-197A-4BEF-B2C7-6390CC8DCF9D}"/>
            </a:ext>
          </a:extLst>
        </xdr:cNvPr>
        <xdr:cNvPicPr>
          <a:picLocks noChangeAspect="1"/>
        </xdr:cNvPicPr>
      </xdr:nvPicPr>
      <xdr:blipFill>
        <a:blip xmlns:r="http://schemas.openxmlformats.org/officeDocument/2006/relationships" r:embed="rId8"/>
        <a:stretch>
          <a:fillRect/>
        </a:stretch>
      </xdr:blipFill>
      <xdr:spPr>
        <a:xfrm>
          <a:off x="6467475" y="104775"/>
          <a:ext cx="647700" cy="647700"/>
        </a:xfrm>
        <a:prstGeom prst="rect">
          <a:avLst/>
        </a:prstGeom>
        <a:ln>
          <a:noFill/>
        </a:ln>
        <a:effectLst>
          <a:outerShdw blurRad="292100" dist="139700" dir="2700000" algn="tl" rotWithShape="0">
            <a:srgbClr val="333333">
              <a:alpha val="65000"/>
            </a:srgbClr>
          </a:outerShdw>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H:/Income%20Tax%20Calculator-ArthikDisha/IT%20Calculator%20FY%202023-24/Income-Tax-Calculator-F.Y-2023-24-A.Y-2024-25-ArthikDisha%20-Updated%20-%20Copy.xls" TargetMode="External"/><Relationship Id="rId1" Type="http://schemas.openxmlformats.org/officeDocument/2006/relationships/externalLinkPath" Target="file:///H:/Income%20Tax%20Calculator-ArthikDisha/IT%20Calculator%20FY%202023-24/Income-Tax-Calculator-F.Y-2023-24-A.Y-2024-25-ArthikDisha%20-Updated%20-%20Cop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come Tax Calc. F.Y 2023-24"/>
      <sheetName val="Form No. 16"/>
    </sheetNames>
    <sheetDataSet>
      <sheetData sheetId="0">
        <row r="38">
          <cell r="D38">
            <v>0</v>
          </cell>
        </row>
        <row r="43">
          <cell r="C43">
            <v>0</v>
          </cell>
        </row>
        <row r="44">
          <cell r="E44">
            <v>0</v>
          </cell>
        </row>
        <row r="76">
          <cell r="E76">
            <v>0</v>
          </cell>
        </row>
        <row r="80">
          <cell r="E80">
            <v>16640</v>
          </cell>
        </row>
      </sheetData>
      <sheetData sheetId="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fitToPage="1"/>
  </sheetPr>
  <dimension ref="A1:BQB191"/>
  <sheetViews>
    <sheetView showGridLines="0" showRowColHeaders="0" tabSelected="1" zoomScale="154" zoomScaleNormal="154" workbookViewId="0">
      <selection activeCell="E10" sqref="E10"/>
      <extLst>
        <ext xmlns:xlsdti="http://schemas.microsoft.com/office/spreadsheetml/2023/showDataTypeIcons" uri="{77bfe23e-c014-4d31-8a63-9c772dbf06b6}">
          <xlsdti:showDataTypeIcons visible="0"/>
        </ext>
      </extLst>
    </sheetView>
  </sheetViews>
  <sheetFormatPr baseColWidth="10" defaultColWidth="7.83203125" defaultRowHeight="15"/>
  <cols>
    <col min="1" max="1" width="3.33203125" style="1" customWidth="1"/>
    <col min="2" max="2" width="65.1640625" style="1" customWidth="1"/>
    <col min="3" max="3" width="20.33203125" customWidth="1"/>
    <col min="4" max="4" width="15.5" customWidth="1"/>
    <col min="5" max="5" width="19.5" customWidth="1"/>
    <col min="6" max="6" width="0.1640625" style="1" hidden="1" customWidth="1"/>
    <col min="7" max="7" width="2.6640625" style="1" customWidth="1"/>
    <col min="8" max="8" width="30.83203125" style="2" customWidth="1"/>
    <col min="9" max="9" width="1.1640625" style="1" hidden="1" customWidth="1"/>
    <col min="10" max="29" width="10.33203125" style="176" hidden="1" customWidth="1"/>
    <col min="30" max="38" width="10.33203125" style="226" hidden="1" customWidth="1"/>
    <col min="39" max="130" width="10.33203125" style="176" hidden="1" customWidth="1"/>
    <col min="131" max="137" width="10.33203125" style="226" hidden="1" customWidth="1"/>
    <col min="138" max="138" width="5.5" style="226" hidden="1" customWidth="1"/>
    <col min="139" max="139" width="3.1640625" style="176" hidden="1" customWidth="1"/>
    <col min="140" max="142" width="15.1640625" style="176" hidden="1" customWidth="1"/>
    <col min="143" max="143" width="23" style="176" hidden="1" customWidth="1"/>
    <col min="144" max="144" width="14" style="176" hidden="1" customWidth="1"/>
    <col min="145" max="145" width="33.1640625" style="176" hidden="1" customWidth="1"/>
    <col min="146" max="146" width="17.5" style="176" hidden="1" customWidth="1"/>
    <col min="147" max="147" width="10.33203125" style="226" hidden="1" customWidth="1"/>
    <col min="148" max="148" width="4.33203125" style="226" hidden="1" customWidth="1"/>
    <col min="149" max="149" width="10.33203125" style="226" hidden="1" customWidth="1"/>
    <col min="150" max="150" width="5.83203125" style="226" hidden="1" customWidth="1"/>
    <col min="151" max="151" width="5.5" style="226" hidden="1" customWidth="1"/>
    <col min="152" max="152" width="7.1640625" style="226" hidden="1" customWidth="1"/>
    <col min="153" max="153" width="10.6640625" style="176" hidden="1" customWidth="1"/>
    <col min="154" max="154" width="22" style="176" hidden="1" customWidth="1"/>
    <col min="155" max="155" width="17.33203125" style="176" hidden="1" customWidth="1"/>
    <col min="156" max="156" width="16.5" style="176" hidden="1" customWidth="1"/>
    <col min="157" max="157" width="16" style="176" hidden="1" customWidth="1"/>
    <col min="158" max="158" width="12.5" style="176" hidden="1" customWidth="1"/>
    <col min="159" max="159" width="6" style="176" hidden="1" customWidth="1"/>
    <col min="160" max="160" width="14.1640625" style="176" hidden="1" customWidth="1"/>
    <col min="161" max="161" width="8.5" style="176" hidden="1" customWidth="1"/>
    <col min="162" max="162" width="8.33203125" style="176" hidden="1" customWidth="1"/>
    <col min="163" max="163" width="4.6640625" style="176" hidden="1" customWidth="1"/>
    <col min="164" max="164" width="22.5" style="176" hidden="1" customWidth="1"/>
    <col min="165" max="165" width="29.5" style="176" hidden="1" customWidth="1"/>
    <col min="166" max="166" width="23.1640625" style="176" hidden="1" customWidth="1"/>
    <col min="167" max="167" width="24.6640625" style="176" hidden="1" customWidth="1"/>
    <col min="168" max="168" width="15.6640625" style="176" hidden="1" customWidth="1"/>
    <col min="169" max="169" width="16.1640625" style="176" hidden="1" customWidth="1"/>
    <col min="170" max="170" width="12.6640625" style="176" hidden="1" customWidth="1"/>
    <col min="171" max="172" width="10.33203125" style="176" hidden="1" customWidth="1"/>
    <col min="173" max="173" width="31.83203125" style="176" hidden="1" customWidth="1"/>
    <col min="174" max="174" width="23.83203125" style="176" hidden="1" customWidth="1"/>
    <col min="175" max="175" width="26.6640625" style="176" hidden="1" customWidth="1"/>
    <col min="176" max="176" width="24.5" style="176" hidden="1" customWidth="1"/>
    <col min="177" max="177" width="17" style="176" hidden="1" customWidth="1"/>
    <col min="178" max="178" width="15.83203125" style="176" hidden="1" customWidth="1"/>
    <col min="179" max="179" width="19.83203125" style="176" hidden="1" customWidth="1"/>
    <col min="180" max="180" width="20.33203125" style="176" hidden="1" customWidth="1"/>
    <col min="181" max="181" width="24.5" style="176" hidden="1" customWidth="1"/>
    <col min="182" max="183" width="25.33203125" style="176" hidden="1" customWidth="1"/>
    <col min="184" max="184" width="19" style="176" hidden="1" customWidth="1"/>
    <col min="185" max="185" width="17.33203125" style="176" hidden="1" customWidth="1"/>
    <col min="186" max="186" width="12.5" style="176" hidden="1" customWidth="1"/>
    <col min="187" max="187" width="11" style="176" hidden="1" customWidth="1"/>
    <col min="188" max="188" width="12" style="176" hidden="1" customWidth="1"/>
    <col min="189" max="189" width="8.5" style="176" hidden="1" customWidth="1"/>
    <col min="190" max="190" width="19.83203125" style="176" hidden="1" customWidth="1"/>
    <col min="191" max="191" width="17.33203125" style="176" hidden="1" customWidth="1"/>
    <col min="192" max="192" width="16" style="176" hidden="1" customWidth="1"/>
    <col min="193" max="193" width="11" style="176" hidden="1" customWidth="1"/>
    <col min="194" max="194" width="23.5" style="176" hidden="1" customWidth="1"/>
    <col min="195" max="195" width="12.83203125" style="176" hidden="1" customWidth="1"/>
    <col min="196" max="196" width="10.5" style="176" hidden="1" customWidth="1"/>
    <col min="197" max="197" width="17.83203125" style="176" hidden="1" customWidth="1"/>
    <col min="198" max="198" width="10.5" style="176" hidden="1" customWidth="1"/>
    <col min="199" max="199" width="6.5" style="176" hidden="1" customWidth="1"/>
    <col min="200" max="201" width="7.83203125" style="176" hidden="1" customWidth="1"/>
    <col min="202" max="202" width="21.5" style="176" hidden="1" customWidth="1"/>
    <col min="203" max="203" width="20.1640625" style="176" hidden="1" customWidth="1"/>
    <col min="204" max="204" width="19.5" style="176" hidden="1" customWidth="1"/>
    <col min="205" max="205" width="11.83203125" style="176" hidden="1" customWidth="1"/>
    <col min="206" max="206" width="5" style="176" hidden="1" customWidth="1"/>
    <col min="207" max="207" width="17.5" style="176" hidden="1" customWidth="1"/>
    <col min="208" max="208" width="7.83203125" style="176" hidden="1" customWidth="1"/>
    <col min="209" max="209" width="2.33203125" style="176" hidden="1" customWidth="1"/>
    <col min="210" max="210" width="7" style="176" hidden="1" customWidth="1"/>
    <col min="211" max="211" width="8.1640625" style="176" hidden="1" customWidth="1"/>
    <col min="212" max="212" width="10.5" style="176" hidden="1" customWidth="1"/>
    <col min="213" max="213" width="28" style="176" hidden="1" customWidth="1"/>
    <col min="214" max="214" width="19.5" style="176" hidden="1" customWidth="1"/>
    <col min="215" max="215" width="18" style="176" hidden="1" customWidth="1"/>
    <col min="216" max="216" width="14.5" style="176" hidden="1" customWidth="1"/>
    <col min="217" max="217" width="16.33203125" style="176" hidden="1" customWidth="1"/>
    <col min="218" max="218" width="10.6640625" style="176" hidden="1" customWidth="1"/>
    <col min="219" max="220" width="7.83203125" style="176" hidden="1" customWidth="1"/>
    <col min="221" max="221" width="3" style="176" hidden="1" customWidth="1"/>
    <col min="222" max="222" width="7.83203125" style="176" hidden="1" customWidth="1"/>
    <col min="223" max="224" width="1.1640625" style="176" hidden="1" customWidth="1"/>
    <col min="225" max="225" width="7.83203125" style="176" hidden="1" customWidth="1"/>
    <col min="226" max="226" width="2.6640625" style="176" hidden="1" customWidth="1"/>
    <col min="227" max="227" width="2.83203125" style="176" hidden="1" customWidth="1"/>
    <col min="228" max="228" width="3" style="176" hidden="1" customWidth="1"/>
    <col min="229" max="252" width="7.83203125" style="176" hidden="1" customWidth="1"/>
    <col min="253" max="253" width="0.83203125" style="176" hidden="1" customWidth="1"/>
    <col min="254" max="254" width="64.83203125" style="176" hidden="1" customWidth="1"/>
    <col min="255" max="255" width="14.6640625" style="176" hidden="1" customWidth="1"/>
    <col min="256" max="256" width="14.5" style="176" hidden="1" customWidth="1"/>
    <col min="257" max="257" width="18.6640625" style="176" hidden="1" customWidth="1"/>
    <col min="258" max="258" width="0.83203125" style="176" hidden="1" customWidth="1"/>
    <col min="259" max="259" width="10.33203125" style="176" hidden="1" customWidth="1"/>
    <col min="260" max="260" width="15" style="176" hidden="1" customWidth="1"/>
    <col min="261" max="282" width="7.83203125" style="176" hidden="1" customWidth="1"/>
    <col min="283" max="283" width="8.33203125" style="176" hidden="1" customWidth="1"/>
    <col min="284" max="284" width="6" style="176" hidden="1" customWidth="1"/>
    <col min="285" max="285" width="3.33203125" style="176" hidden="1" customWidth="1"/>
    <col min="286" max="286" width="10" style="176" hidden="1" customWidth="1"/>
    <col min="287" max="287" width="6.33203125" style="176" hidden="1" customWidth="1"/>
    <col min="288" max="290" width="5.1640625" style="176" hidden="1" customWidth="1"/>
    <col min="291" max="291" width="3.83203125" style="176" hidden="1" customWidth="1"/>
    <col min="292" max="292" width="69.6640625" style="176" hidden="1" customWidth="1"/>
    <col min="293" max="293" width="38.6640625" style="176" hidden="1" customWidth="1"/>
    <col min="294" max="294" width="20.33203125" style="176" hidden="1" customWidth="1"/>
    <col min="295" max="295" width="8.33203125" style="176" hidden="1" customWidth="1"/>
    <col min="296" max="296" width="5" style="176" hidden="1" customWidth="1"/>
    <col min="297" max="297" width="11.5" style="176" hidden="1" customWidth="1"/>
    <col min="298" max="298" width="7.33203125" style="176" hidden="1" customWidth="1"/>
    <col min="299" max="299" width="5.5" style="176" hidden="1" customWidth="1"/>
    <col min="300" max="300" width="4.5" style="176" hidden="1" customWidth="1"/>
    <col min="301" max="301" width="10.1640625" style="176" hidden="1" customWidth="1"/>
    <col min="302" max="302" width="6.33203125" style="176" hidden="1" customWidth="1"/>
    <col min="303" max="303" width="2.83203125" style="176" hidden="1" customWidth="1"/>
    <col min="304" max="337" width="7.83203125" style="176" hidden="1" customWidth="1"/>
    <col min="338" max="338" width="3.33203125" style="176" hidden="1" customWidth="1"/>
    <col min="339" max="339" width="20" style="176" hidden="1" customWidth="1"/>
    <col min="340" max="340" width="14.33203125" style="176" hidden="1" customWidth="1"/>
    <col min="341" max="341" width="26.5" style="176" hidden="1" customWidth="1"/>
    <col min="342" max="342" width="20.83203125" style="176" hidden="1" customWidth="1"/>
    <col min="343" max="343" width="21.1640625" style="176" hidden="1" customWidth="1"/>
    <col min="344" max="344" width="15.83203125" style="176" hidden="1" customWidth="1"/>
    <col min="345" max="345" width="22.5" style="176" hidden="1" customWidth="1"/>
    <col min="346" max="346" width="25.83203125" style="176" hidden="1" customWidth="1"/>
    <col min="347" max="347" width="18.1640625" style="176" hidden="1" customWidth="1"/>
    <col min="348" max="348" width="26" style="176" hidden="1" customWidth="1"/>
    <col min="349" max="349" width="19.5" style="176" hidden="1" customWidth="1"/>
    <col min="350" max="350" width="18.33203125" style="176" hidden="1" customWidth="1"/>
    <col min="351" max="351" width="17.83203125" style="176" hidden="1" customWidth="1"/>
    <col min="352" max="352" width="12.33203125" style="176" hidden="1" customWidth="1"/>
    <col min="353" max="353" width="15" style="176" hidden="1" customWidth="1"/>
    <col min="354" max="354" width="15.83203125" style="176" hidden="1" customWidth="1"/>
    <col min="355" max="355" width="31.83203125" style="176" hidden="1" customWidth="1"/>
    <col min="356" max="356" width="30.6640625" style="176" hidden="1" customWidth="1"/>
    <col min="357" max="357" width="48" style="176" hidden="1" customWidth="1"/>
    <col min="358" max="358" width="24.1640625" style="176" hidden="1" customWidth="1"/>
    <col min="359" max="359" width="13.5" style="176" hidden="1" customWidth="1"/>
    <col min="360" max="360" width="21.1640625" style="176" hidden="1" customWidth="1"/>
    <col min="361" max="361" width="29.1640625" style="176" hidden="1" customWidth="1"/>
    <col min="362" max="362" width="22.5" style="176" hidden="1" customWidth="1"/>
    <col min="363" max="363" width="19.33203125" style="176" hidden="1" customWidth="1"/>
    <col min="364" max="364" width="6.6640625" style="176" hidden="1" customWidth="1"/>
    <col min="365" max="365" width="9.5" style="176" hidden="1" customWidth="1"/>
    <col min="366" max="366" width="19.5" style="2" hidden="1" customWidth="1"/>
    <col min="367" max="476" width="7.83203125" style="2" hidden="1" customWidth="1"/>
    <col min="477" max="477" width="3" style="2" hidden="1" customWidth="1"/>
    <col min="478" max="478" width="7.83203125" style="2" hidden="1" customWidth="1"/>
    <col min="479" max="480" width="1.1640625" style="2" hidden="1" customWidth="1"/>
    <col min="481" max="481" width="7.83203125" style="2" hidden="1" customWidth="1"/>
    <col min="482" max="482" width="2.6640625" style="2" hidden="1" customWidth="1"/>
    <col min="483" max="483" width="2.83203125" style="2" hidden="1" customWidth="1"/>
    <col min="484" max="484" width="3" style="2" hidden="1" customWidth="1"/>
    <col min="485" max="508" width="7.83203125" style="2" hidden="1" customWidth="1"/>
    <col min="509" max="509" width="0.83203125" style="2" hidden="1" customWidth="1"/>
    <col min="510" max="510" width="64.83203125" style="2" hidden="1" customWidth="1"/>
    <col min="511" max="511" width="14.6640625" style="2" hidden="1" customWidth="1"/>
    <col min="512" max="512" width="14.5" style="2" hidden="1" customWidth="1"/>
    <col min="513" max="513" width="18.6640625" style="2" hidden="1" customWidth="1"/>
    <col min="514" max="514" width="0.83203125" style="2" customWidth="1"/>
    <col min="515" max="515" width="10.33203125" style="2" customWidth="1"/>
    <col min="516" max="516" width="15" style="2" customWidth="1"/>
    <col min="517" max="732" width="7.83203125" style="2" customWidth="1"/>
    <col min="733" max="733" width="3" style="2" customWidth="1"/>
    <col min="734" max="734" width="7.83203125" style="2" customWidth="1"/>
    <col min="735" max="736" width="1.1640625" style="2" customWidth="1"/>
    <col min="737" max="737" width="7.83203125" style="2" customWidth="1"/>
    <col min="738" max="738" width="2.6640625" style="2" customWidth="1"/>
    <col min="739" max="739" width="2.83203125" style="2" customWidth="1"/>
    <col min="740" max="740" width="3" style="2" customWidth="1"/>
    <col min="741" max="757" width="7.83203125" style="2" customWidth="1"/>
    <col min="758" max="764" width="7.83203125" style="225" customWidth="1"/>
    <col min="765" max="765" width="0.83203125" style="225" customWidth="1"/>
    <col min="766" max="766" width="64.83203125" style="225" customWidth="1"/>
    <col min="767" max="767" width="14.6640625" style="225" customWidth="1"/>
    <col min="768" max="768" width="14.5" style="225" customWidth="1"/>
    <col min="769" max="769" width="18.6640625" style="225" customWidth="1"/>
    <col min="770" max="770" width="0.83203125" style="225" customWidth="1"/>
    <col min="771" max="771" width="10.33203125" style="225" customWidth="1"/>
    <col min="772" max="772" width="15" style="225" customWidth="1"/>
    <col min="773" max="853" width="7.83203125" style="225" customWidth="1"/>
    <col min="854" max="988" width="7.83203125" style="2" customWidth="1"/>
    <col min="989" max="989" width="3" style="2" customWidth="1"/>
    <col min="990" max="990" width="7.83203125" style="2" customWidth="1"/>
    <col min="991" max="992" width="1.1640625" style="2" customWidth="1"/>
    <col min="993" max="993" width="7.83203125" style="2" customWidth="1"/>
    <col min="994" max="994" width="2.6640625" style="2" customWidth="1"/>
    <col min="995" max="995" width="2.83203125" style="2" customWidth="1"/>
    <col min="996" max="996" width="3" style="2" customWidth="1"/>
    <col min="997" max="1020" width="7.83203125" style="2" customWidth="1"/>
    <col min="1021" max="1021" width="0.83203125" style="2" customWidth="1"/>
    <col min="1022" max="1022" width="64.83203125" style="2" customWidth="1"/>
    <col min="1023" max="1023" width="14.6640625" style="2" customWidth="1"/>
    <col min="1024" max="1024" width="14.5" style="2" customWidth="1"/>
    <col min="1025" max="1025" width="18.6640625" style="2" customWidth="1"/>
    <col min="1026" max="1026" width="0.83203125" style="2" customWidth="1"/>
    <col min="1027" max="1027" width="10.33203125" style="2" customWidth="1"/>
    <col min="1028" max="1028" width="15" style="2" customWidth="1"/>
    <col min="1029" max="1244" width="7.83203125" style="2" customWidth="1"/>
    <col min="1245" max="1245" width="3" style="2" customWidth="1"/>
    <col min="1246" max="1246" width="7.83203125" style="2" customWidth="1"/>
    <col min="1247" max="1248" width="1.1640625" style="2" customWidth="1"/>
    <col min="1249" max="1249" width="7.83203125" style="2" customWidth="1"/>
    <col min="1250" max="1250" width="2.6640625" style="2" customWidth="1"/>
    <col min="1251" max="1251" width="2.83203125" style="2" customWidth="1"/>
    <col min="1252" max="1252" width="3" style="2" customWidth="1"/>
    <col min="1253" max="1276" width="7.83203125" style="2" customWidth="1"/>
    <col min="1277" max="1277" width="0.83203125" style="2" customWidth="1"/>
    <col min="1278" max="1278" width="64.83203125" style="2" customWidth="1"/>
    <col min="1279" max="1279" width="14.6640625" style="2" customWidth="1"/>
    <col min="1280" max="1280" width="14.5" style="2" customWidth="1"/>
    <col min="1281" max="1281" width="18.6640625" style="2" customWidth="1"/>
    <col min="1282" max="1282" width="0.83203125" style="2" customWidth="1"/>
    <col min="1283" max="1283" width="10.33203125" style="2" customWidth="1"/>
    <col min="1284" max="1284" width="15" style="2" customWidth="1"/>
    <col min="1285" max="1500" width="7.83203125" style="2" customWidth="1"/>
    <col min="1501" max="1501" width="3" style="2" customWidth="1"/>
    <col min="1502" max="1502" width="7.83203125" style="2" customWidth="1"/>
    <col min="1503" max="1504" width="1.1640625" style="2" customWidth="1"/>
    <col min="1505" max="1505" width="7.83203125" style="2" customWidth="1"/>
    <col min="1506" max="1506" width="2.6640625" style="2" customWidth="1"/>
    <col min="1507" max="1507" width="2.83203125" style="2" customWidth="1"/>
    <col min="1508" max="1508" width="3" style="2" customWidth="1"/>
    <col min="1509" max="1532" width="7.83203125" style="2" customWidth="1"/>
    <col min="1533" max="1533" width="0.83203125" style="2" customWidth="1"/>
    <col min="1534" max="1534" width="64.83203125" style="2" customWidth="1"/>
    <col min="1535" max="1535" width="14.6640625" style="2" customWidth="1"/>
    <col min="1536" max="1536" width="14.5" style="2" customWidth="1"/>
    <col min="1537" max="1537" width="18.6640625" style="2" customWidth="1"/>
    <col min="1538" max="1538" width="0.83203125" style="2" customWidth="1"/>
    <col min="1539" max="1539" width="10.33203125" style="2" customWidth="1"/>
    <col min="1540" max="1540" width="15" style="2" customWidth="1"/>
    <col min="1541" max="1756" width="7.83203125" style="2" customWidth="1"/>
    <col min="1757" max="1757" width="3" style="2" customWidth="1"/>
    <col min="1758" max="1758" width="7.83203125" style="2" customWidth="1"/>
    <col min="1759" max="1760" width="1.1640625" style="2" customWidth="1"/>
    <col min="1761" max="1761" width="7.83203125" style="2" customWidth="1"/>
    <col min="1762" max="1762" width="2.6640625" style="2" customWidth="1"/>
    <col min="1763" max="1763" width="2.83203125" style="2" customWidth="1"/>
    <col min="1764" max="1764" width="3" style="2" customWidth="1"/>
    <col min="1765" max="1787" width="7.83203125" style="2" customWidth="1"/>
    <col min="1788" max="1788" width="7.6640625" style="2" customWidth="1"/>
    <col min="1789" max="1789" width="0.83203125" style="2" customWidth="1"/>
    <col min="1790" max="1790" width="30.5" style="2" customWidth="1"/>
    <col min="1791" max="1791" width="14.6640625" style="2" customWidth="1"/>
    <col min="1792" max="1792" width="14.5" style="2" customWidth="1"/>
    <col min="1793" max="1793" width="18.6640625" style="2" customWidth="1"/>
    <col min="1794" max="1794" width="0.83203125" style="2" customWidth="1"/>
    <col min="1795" max="1795" width="10.33203125" style="2" customWidth="1"/>
    <col min="1796" max="1796" width="15" style="2" customWidth="1"/>
    <col min="1797" max="1975" width="7.83203125" style="2" customWidth="1"/>
    <col min="1976" max="1976" width="0.1640625" style="2" customWidth="1"/>
    <col min="1977" max="2008" width="7.83203125" style="2" customWidth="1"/>
    <col min="2009" max="2009" width="20.1640625" style="2" customWidth="1"/>
    <col min="2010" max="2010" width="23.1640625" style="2" customWidth="1"/>
    <col min="2011" max="2011" width="28" style="2" customWidth="1"/>
    <col min="2012" max="2012" width="21.5" style="2" customWidth="1"/>
    <col min="2013" max="2013" width="18.83203125" style="2" customWidth="1"/>
    <col min="2014" max="2014" width="15.33203125" style="2" customWidth="1"/>
    <col min="2015" max="2016" width="1.1640625" style="2" customWidth="1"/>
    <col min="2017" max="2017" width="7.83203125" style="2"/>
    <col min="2018" max="2018" width="2.6640625" style="2" customWidth="1"/>
    <col min="2019" max="2019" width="2.83203125" style="2" customWidth="1"/>
    <col min="2020" max="2020" width="3" style="2" customWidth="1"/>
    <col min="2021" max="2044" width="7.83203125" style="2"/>
    <col min="2045" max="2045" width="0.83203125" style="2" customWidth="1"/>
    <col min="2046" max="2046" width="64.83203125" style="2" customWidth="1"/>
    <col min="2047" max="2047" width="14.6640625" style="2" customWidth="1"/>
    <col min="2048" max="2048" width="14.5" style="2" customWidth="1"/>
    <col min="2049" max="2049" width="18.6640625" style="2" customWidth="1"/>
    <col min="2050" max="2050" width="0.83203125" style="2" customWidth="1"/>
    <col min="2051" max="2051" width="10.33203125" style="2" customWidth="1"/>
    <col min="2052" max="2052" width="15" style="2" customWidth="1"/>
    <col min="2053" max="2268" width="7.83203125" style="2" customWidth="1"/>
    <col min="2269" max="2269" width="3" style="2" customWidth="1"/>
    <col min="2270" max="2270" width="7.83203125" style="2"/>
    <col min="2271" max="2272" width="1.1640625" style="2" customWidth="1"/>
    <col min="2273" max="2273" width="7.83203125" style="2"/>
    <col min="2274" max="2274" width="2.6640625" style="2" customWidth="1"/>
    <col min="2275" max="2275" width="2.83203125" style="2" customWidth="1"/>
    <col min="2276" max="2276" width="3" style="2" customWidth="1"/>
    <col min="2277" max="2300" width="7.83203125" style="2"/>
    <col min="2301" max="2301" width="0.83203125" style="2" customWidth="1"/>
    <col min="2302" max="2302" width="64.83203125" style="2" customWidth="1"/>
    <col min="2303" max="2303" width="14.6640625" style="2" customWidth="1"/>
    <col min="2304" max="2304" width="14.5" style="2" customWidth="1"/>
    <col min="2305" max="2305" width="18.6640625" style="2" customWidth="1"/>
    <col min="2306" max="2306" width="0.83203125" style="2" customWidth="1"/>
    <col min="2307" max="2307" width="10.33203125" style="2" customWidth="1"/>
    <col min="2308" max="2308" width="15" style="2" customWidth="1"/>
    <col min="2309" max="2524" width="7.83203125" style="2" customWidth="1"/>
    <col min="2525" max="2525" width="3" style="2" customWidth="1"/>
    <col min="2526" max="2526" width="7.83203125" style="2"/>
    <col min="2527" max="2528" width="1.1640625" style="2" customWidth="1"/>
    <col min="2529" max="2529" width="7.83203125" style="2"/>
    <col min="2530" max="2530" width="2.6640625" style="2" customWidth="1"/>
    <col min="2531" max="2531" width="2.83203125" style="2" customWidth="1"/>
    <col min="2532" max="2532" width="3" style="2" customWidth="1"/>
    <col min="2533" max="2556" width="7.83203125" style="2"/>
    <col min="2557" max="2557" width="0.83203125" style="2" customWidth="1"/>
    <col min="2558" max="2558" width="64.83203125" style="2" customWidth="1"/>
    <col min="2559" max="2559" width="14.6640625" style="2" customWidth="1"/>
    <col min="2560" max="2560" width="14.5" style="2" customWidth="1"/>
    <col min="2561" max="2561" width="18.6640625" style="2" customWidth="1"/>
    <col min="2562" max="2562" width="0.83203125" style="2" customWidth="1"/>
    <col min="2563" max="2563" width="10.33203125" style="2" customWidth="1"/>
    <col min="2564" max="2564" width="15" style="2" customWidth="1"/>
    <col min="2565" max="2780" width="7.83203125" style="2" customWidth="1"/>
    <col min="2781" max="2781" width="3" style="2" customWidth="1"/>
    <col min="2782" max="2782" width="7.83203125" style="2"/>
    <col min="2783" max="2784" width="1.1640625" style="2" customWidth="1"/>
    <col min="2785" max="2785" width="7.83203125" style="2"/>
    <col min="2786" max="2786" width="2.6640625" style="2" customWidth="1"/>
    <col min="2787" max="2787" width="2.83203125" style="2" customWidth="1"/>
    <col min="2788" max="2788" width="3" style="2" customWidth="1"/>
    <col min="2789" max="2812" width="7.83203125" style="2"/>
    <col min="2813" max="2813" width="0.83203125" style="2" customWidth="1"/>
    <col min="2814" max="2814" width="64.83203125" style="2" customWidth="1"/>
    <col min="2815" max="2815" width="14.6640625" style="2" customWidth="1"/>
    <col min="2816" max="2816" width="14.5" style="2" customWidth="1"/>
    <col min="2817" max="2817" width="18.6640625" style="2" customWidth="1"/>
    <col min="2818" max="2818" width="0.83203125" style="2" customWidth="1"/>
    <col min="2819" max="2819" width="10.33203125" style="2" customWidth="1"/>
    <col min="2820" max="2820" width="15" style="2" customWidth="1"/>
    <col min="2821" max="3036" width="7.83203125" style="2" customWidth="1"/>
    <col min="3037" max="3037" width="3" style="2" customWidth="1"/>
    <col min="3038" max="3038" width="7.83203125" style="2"/>
    <col min="3039" max="3040" width="1.1640625" style="2" customWidth="1"/>
    <col min="3041" max="3041" width="7.83203125" style="2"/>
    <col min="3042" max="3042" width="2.6640625" style="2" customWidth="1"/>
    <col min="3043" max="3043" width="2.83203125" style="2" customWidth="1"/>
    <col min="3044" max="3044" width="3" style="2" customWidth="1"/>
    <col min="3045" max="3068" width="7.83203125" style="2"/>
    <col min="3069" max="3069" width="0.83203125" style="2" customWidth="1"/>
    <col min="3070" max="3070" width="64.83203125" style="2" customWidth="1"/>
    <col min="3071" max="3071" width="14.6640625" style="2" customWidth="1"/>
    <col min="3072" max="3072" width="14.5" style="2" customWidth="1"/>
    <col min="3073" max="3073" width="18.6640625" style="2" customWidth="1"/>
    <col min="3074" max="3074" width="0.83203125" style="2" customWidth="1"/>
    <col min="3075" max="3075" width="10.33203125" style="2" customWidth="1"/>
    <col min="3076" max="3076" width="15" style="2" customWidth="1"/>
    <col min="3077" max="3292" width="7.83203125" style="2" customWidth="1"/>
    <col min="3293" max="3293" width="3" style="2" customWidth="1"/>
    <col min="3294" max="3294" width="7.83203125" style="2"/>
    <col min="3295" max="3296" width="1.1640625" style="2" customWidth="1"/>
    <col min="3297" max="3297" width="7.83203125" style="2"/>
    <col min="3298" max="3298" width="2.6640625" style="2" customWidth="1"/>
    <col min="3299" max="3299" width="2.83203125" style="2" customWidth="1"/>
    <col min="3300" max="3300" width="3" style="2" customWidth="1"/>
    <col min="3301" max="3324" width="7.83203125" style="2"/>
    <col min="3325" max="3325" width="0.83203125" style="2" customWidth="1"/>
    <col min="3326" max="3326" width="64.83203125" style="2" customWidth="1"/>
    <col min="3327" max="3327" width="14.6640625" style="2" customWidth="1"/>
    <col min="3328" max="3328" width="14.5" style="2" customWidth="1"/>
    <col min="3329" max="3329" width="18.6640625" style="2" customWidth="1"/>
    <col min="3330" max="3330" width="0.83203125" style="2" customWidth="1"/>
    <col min="3331" max="3331" width="10.33203125" style="2" customWidth="1"/>
    <col min="3332" max="3332" width="15" style="2" customWidth="1"/>
    <col min="3333" max="3548" width="7.83203125" style="2" customWidth="1"/>
    <col min="3549" max="3549" width="3" style="2" customWidth="1"/>
    <col min="3550" max="3550" width="7.83203125" style="2"/>
    <col min="3551" max="3552" width="1.1640625" style="2" customWidth="1"/>
    <col min="3553" max="3553" width="7.83203125" style="2"/>
    <col min="3554" max="3554" width="2.6640625" style="2" customWidth="1"/>
    <col min="3555" max="3555" width="2.83203125" style="2" customWidth="1"/>
    <col min="3556" max="3556" width="3" style="2" customWidth="1"/>
    <col min="3557" max="3580" width="7.83203125" style="2"/>
    <col min="3581" max="3581" width="0.83203125" style="2" customWidth="1"/>
    <col min="3582" max="3582" width="64.83203125" style="2" customWidth="1"/>
    <col min="3583" max="3583" width="14.6640625" style="2" customWidth="1"/>
    <col min="3584" max="3584" width="14.5" style="2" customWidth="1"/>
    <col min="3585" max="3585" width="18.6640625" style="2" customWidth="1"/>
    <col min="3586" max="3586" width="0.83203125" style="2" customWidth="1"/>
    <col min="3587" max="3587" width="10.33203125" style="2" customWidth="1"/>
    <col min="3588" max="3588" width="15" style="2" customWidth="1"/>
    <col min="3589" max="3804" width="7.83203125" style="2" customWidth="1"/>
    <col min="3805" max="3805" width="3" style="2" customWidth="1"/>
    <col min="3806" max="3806" width="7.83203125" style="2"/>
    <col min="3807" max="3808" width="1.1640625" style="2" customWidth="1"/>
    <col min="3809" max="3809" width="7.83203125" style="2"/>
    <col min="3810" max="3810" width="2.6640625" style="2" customWidth="1"/>
    <col min="3811" max="3811" width="2.83203125" style="2" customWidth="1"/>
    <col min="3812" max="3812" width="3" style="2" customWidth="1"/>
    <col min="3813" max="3836" width="7.83203125" style="2"/>
    <col min="3837" max="3837" width="0.83203125" style="2" customWidth="1"/>
    <col min="3838" max="3838" width="64.83203125" style="2" customWidth="1"/>
    <col min="3839" max="3839" width="14.6640625" style="2" customWidth="1"/>
    <col min="3840" max="3840" width="14.5" style="2" customWidth="1"/>
    <col min="3841" max="3841" width="18.6640625" style="2" customWidth="1"/>
    <col min="3842" max="3842" width="0.83203125" style="2" customWidth="1"/>
    <col min="3843" max="3843" width="10.33203125" style="2" customWidth="1"/>
    <col min="3844" max="3844" width="15" style="2" customWidth="1"/>
    <col min="3845" max="4060" width="7.83203125" style="2" customWidth="1"/>
    <col min="4061" max="4061" width="3" style="2" customWidth="1"/>
    <col min="4062" max="4062" width="7.83203125" style="2"/>
    <col min="4063" max="4064" width="1.1640625" style="2" customWidth="1"/>
    <col min="4065" max="4065" width="7.83203125" style="2"/>
    <col min="4066" max="4066" width="2.6640625" style="2" customWidth="1"/>
    <col min="4067" max="4067" width="2.83203125" style="2" customWidth="1"/>
    <col min="4068" max="4068" width="3" style="2" customWidth="1"/>
    <col min="4069" max="4092" width="7.83203125" style="2"/>
    <col min="4093" max="4093" width="0.83203125" style="2" customWidth="1"/>
    <col min="4094" max="4094" width="64.83203125" style="2" customWidth="1"/>
    <col min="4095" max="4095" width="14.6640625" style="2" customWidth="1"/>
    <col min="4096" max="4096" width="14.5" style="2" customWidth="1"/>
    <col min="4097" max="4097" width="18.6640625" style="2" customWidth="1"/>
    <col min="4098" max="4098" width="0.83203125" style="2" customWidth="1"/>
    <col min="4099" max="4099" width="10.33203125" style="2" customWidth="1"/>
    <col min="4100" max="4100" width="15" style="2" customWidth="1"/>
    <col min="4101" max="4316" width="7.83203125" style="2" customWidth="1"/>
    <col min="4317" max="4317" width="3" style="2" customWidth="1"/>
    <col min="4318" max="4318" width="7.83203125" style="2"/>
    <col min="4319" max="4320" width="1.1640625" style="2" customWidth="1"/>
    <col min="4321" max="4321" width="7.83203125" style="2"/>
    <col min="4322" max="4322" width="2.6640625" style="2" customWidth="1"/>
    <col min="4323" max="4323" width="2.83203125" style="2" customWidth="1"/>
    <col min="4324" max="4324" width="3" style="2" customWidth="1"/>
    <col min="4325" max="4348" width="7.83203125" style="2"/>
    <col min="4349" max="4349" width="0.83203125" style="2" customWidth="1"/>
    <col min="4350" max="4350" width="64.83203125" style="2" customWidth="1"/>
    <col min="4351" max="4351" width="14.6640625" style="2" customWidth="1"/>
    <col min="4352" max="4352" width="14.5" style="2" customWidth="1"/>
    <col min="4353" max="4353" width="18.6640625" style="2" customWidth="1"/>
    <col min="4354" max="4354" width="0.83203125" style="2" customWidth="1"/>
    <col min="4355" max="4355" width="10.33203125" style="2" customWidth="1"/>
    <col min="4356" max="4356" width="15" style="2" customWidth="1"/>
    <col min="4357" max="4572" width="7.83203125" style="2" customWidth="1"/>
    <col min="4573" max="4573" width="3" style="2" customWidth="1"/>
    <col min="4574" max="4574" width="7.83203125" style="2"/>
    <col min="4575" max="4576" width="1.1640625" style="2" customWidth="1"/>
    <col min="4577" max="4577" width="7.83203125" style="2"/>
    <col min="4578" max="4578" width="2.6640625" style="2" customWidth="1"/>
    <col min="4579" max="4579" width="2.83203125" style="2" customWidth="1"/>
    <col min="4580" max="4580" width="3" style="2" customWidth="1"/>
    <col min="4581" max="4604" width="7.83203125" style="2"/>
    <col min="4605" max="4605" width="0.83203125" style="2" customWidth="1"/>
    <col min="4606" max="4606" width="64.83203125" style="2" customWidth="1"/>
    <col min="4607" max="4607" width="14.6640625" style="2" customWidth="1"/>
    <col min="4608" max="4608" width="14.5" style="2" customWidth="1"/>
    <col min="4609" max="4609" width="18.6640625" style="2" customWidth="1"/>
    <col min="4610" max="4610" width="0.83203125" style="2" customWidth="1"/>
    <col min="4611" max="4611" width="10.33203125" style="2" customWidth="1"/>
    <col min="4612" max="4612" width="15" style="2" customWidth="1"/>
    <col min="4613" max="4828" width="7.83203125" style="2" customWidth="1"/>
    <col min="4829" max="4829" width="3" style="2" customWidth="1"/>
    <col min="4830" max="4830" width="7.83203125" style="2"/>
    <col min="4831" max="4832" width="1.1640625" style="2" customWidth="1"/>
    <col min="4833" max="4833" width="7.83203125" style="2"/>
    <col min="4834" max="4834" width="2.6640625" style="2" customWidth="1"/>
    <col min="4835" max="4835" width="2.83203125" style="2" customWidth="1"/>
    <col min="4836" max="4836" width="3" style="2" customWidth="1"/>
    <col min="4837" max="4860" width="7.83203125" style="2"/>
    <col min="4861" max="4861" width="0.83203125" style="2" customWidth="1"/>
    <col min="4862" max="4862" width="64.83203125" style="2" customWidth="1"/>
    <col min="4863" max="4863" width="14.6640625" style="2" customWidth="1"/>
    <col min="4864" max="4864" width="14.5" style="2" customWidth="1"/>
    <col min="4865" max="4865" width="18.6640625" style="2" customWidth="1"/>
    <col min="4866" max="4866" width="0.83203125" style="2" customWidth="1"/>
    <col min="4867" max="4867" width="10.33203125" style="2" customWidth="1"/>
    <col min="4868" max="4868" width="15" style="2" customWidth="1"/>
    <col min="4869" max="5084" width="7.83203125" style="2" customWidth="1"/>
    <col min="5085" max="5085" width="3" style="2" customWidth="1"/>
    <col min="5086" max="5086" width="7.83203125" style="2"/>
    <col min="5087" max="5088" width="1.1640625" style="2" customWidth="1"/>
    <col min="5089" max="5089" width="7.83203125" style="2"/>
    <col min="5090" max="5090" width="2.6640625" style="2" customWidth="1"/>
    <col min="5091" max="5091" width="2.83203125" style="2" customWidth="1"/>
    <col min="5092" max="5092" width="3" style="2" customWidth="1"/>
    <col min="5093" max="5116" width="7.83203125" style="2"/>
    <col min="5117" max="5117" width="0.83203125" style="2" customWidth="1"/>
    <col min="5118" max="5118" width="64.83203125" style="2" customWidth="1"/>
    <col min="5119" max="5119" width="14.6640625" style="2" customWidth="1"/>
    <col min="5120" max="5120" width="14.5" style="2" customWidth="1"/>
    <col min="5121" max="5121" width="18.6640625" style="2" customWidth="1"/>
    <col min="5122" max="5122" width="0.83203125" style="2" customWidth="1"/>
    <col min="5123" max="5123" width="10.33203125" style="2" customWidth="1"/>
    <col min="5124" max="5124" width="15" style="2" customWidth="1"/>
    <col min="5125" max="5340" width="7.83203125" style="2" customWidth="1"/>
    <col min="5341" max="5341" width="3" style="2" customWidth="1"/>
    <col min="5342" max="5342" width="7.83203125" style="2"/>
    <col min="5343" max="5344" width="1.1640625" style="2" customWidth="1"/>
    <col min="5345" max="5345" width="7.83203125" style="2"/>
    <col min="5346" max="5346" width="2.6640625" style="2" customWidth="1"/>
    <col min="5347" max="5347" width="2.83203125" style="2" customWidth="1"/>
    <col min="5348" max="5348" width="3" style="2" customWidth="1"/>
    <col min="5349" max="5372" width="7.83203125" style="2"/>
    <col min="5373" max="5373" width="0.83203125" style="2" customWidth="1"/>
    <col min="5374" max="5374" width="64.83203125" style="2" customWidth="1"/>
    <col min="5375" max="5375" width="14.6640625" style="2" customWidth="1"/>
    <col min="5376" max="5376" width="14.5" style="2" customWidth="1"/>
    <col min="5377" max="5377" width="18.6640625" style="2" customWidth="1"/>
    <col min="5378" max="5378" width="0.83203125" style="2" customWidth="1"/>
    <col min="5379" max="5379" width="10.33203125" style="2" customWidth="1"/>
    <col min="5380" max="5380" width="15" style="2" customWidth="1"/>
    <col min="5381" max="5596" width="7.83203125" style="2" customWidth="1"/>
    <col min="5597" max="5597" width="3" style="2" customWidth="1"/>
    <col min="5598" max="5598" width="7.83203125" style="2"/>
    <col min="5599" max="5600" width="1.1640625" style="2" customWidth="1"/>
    <col min="5601" max="5601" width="7.83203125" style="2"/>
    <col min="5602" max="5602" width="2.6640625" style="2" customWidth="1"/>
    <col min="5603" max="5603" width="2.83203125" style="2" customWidth="1"/>
    <col min="5604" max="5604" width="3" style="2" customWidth="1"/>
    <col min="5605" max="5628" width="7.83203125" style="2"/>
    <col min="5629" max="5629" width="0.83203125" style="2" customWidth="1"/>
    <col min="5630" max="5630" width="64.83203125" style="2" customWidth="1"/>
    <col min="5631" max="5631" width="14.6640625" style="2" customWidth="1"/>
    <col min="5632" max="5632" width="14.5" style="2" customWidth="1"/>
    <col min="5633" max="5633" width="18.6640625" style="2" customWidth="1"/>
    <col min="5634" max="5634" width="0.83203125" style="2" customWidth="1"/>
    <col min="5635" max="5635" width="10.33203125" style="2" customWidth="1"/>
    <col min="5636" max="5636" width="15" style="2" customWidth="1"/>
    <col min="5637" max="5852" width="7.83203125" style="2" customWidth="1"/>
    <col min="5853" max="5853" width="3" style="2" customWidth="1"/>
    <col min="5854" max="5854" width="7.83203125" style="2"/>
    <col min="5855" max="5856" width="1.1640625" style="2" customWidth="1"/>
    <col min="5857" max="5857" width="7.83203125" style="2"/>
    <col min="5858" max="5858" width="2.6640625" style="2" customWidth="1"/>
    <col min="5859" max="5859" width="2.83203125" style="2" customWidth="1"/>
    <col min="5860" max="5860" width="3" style="2" customWidth="1"/>
    <col min="5861" max="5884" width="7.83203125" style="2"/>
    <col min="5885" max="5885" width="0.83203125" style="2" customWidth="1"/>
    <col min="5886" max="5886" width="64.83203125" style="2" customWidth="1"/>
    <col min="5887" max="5887" width="14.6640625" style="2" customWidth="1"/>
    <col min="5888" max="5888" width="14.5" style="2" customWidth="1"/>
    <col min="5889" max="5889" width="18.6640625" style="2" customWidth="1"/>
    <col min="5890" max="5890" width="0.83203125" style="2" customWidth="1"/>
    <col min="5891" max="5891" width="10.33203125" style="2" customWidth="1"/>
    <col min="5892" max="5892" width="15" style="2" customWidth="1"/>
    <col min="5893" max="6108" width="7.83203125" style="2" customWidth="1"/>
    <col min="6109" max="6109" width="3" style="2" customWidth="1"/>
    <col min="6110" max="6110" width="7.83203125" style="2"/>
    <col min="6111" max="6112" width="1.1640625" style="2" customWidth="1"/>
    <col min="6113" max="6113" width="7.83203125" style="2"/>
    <col min="6114" max="6114" width="2.6640625" style="2" customWidth="1"/>
    <col min="6115" max="6115" width="2.83203125" style="2" customWidth="1"/>
    <col min="6116" max="6116" width="3" style="2" customWidth="1"/>
    <col min="6117" max="6140" width="7.83203125" style="2"/>
    <col min="6141" max="6141" width="0.83203125" style="2" customWidth="1"/>
    <col min="6142" max="6142" width="64.83203125" style="2" customWidth="1"/>
    <col min="6143" max="6143" width="14.6640625" style="2" customWidth="1"/>
    <col min="6144" max="6144" width="14.5" style="2" customWidth="1"/>
    <col min="6145" max="6145" width="18.6640625" style="2" customWidth="1"/>
    <col min="6146" max="6146" width="0.83203125" style="2" customWidth="1"/>
    <col min="6147" max="6147" width="10.33203125" style="2" customWidth="1"/>
    <col min="6148" max="6148" width="15" style="2" customWidth="1"/>
    <col min="6149" max="6364" width="7.83203125" style="2" customWidth="1"/>
    <col min="6365" max="6365" width="3" style="2" customWidth="1"/>
    <col min="6366" max="6366" width="7.83203125" style="2"/>
    <col min="6367" max="6368" width="1.1640625" style="2" customWidth="1"/>
    <col min="6369" max="6369" width="7.83203125" style="2"/>
    <col min="6370" max="6370" width="2.6640625" style="2" customWidth="1"/>
    <col min="6371" max="6371" width="2.83203125" style="2" customWidth="1"/>
    <col min="6372" max="6372" width="3" style="2" customWidth="1"/>
    <col min="6373" max="6396" width="7.83203125" style="2"/>
    <col min="6397" max="6397" width="0.83203125" style="2" customWidth="1"/>
    <col min="6398" max="6398" width="64.83203125" style="2" customWidth="1"/>
    <col min="6399" max="6399" width="14.6640625" style="2" customWidth="1"/>
    <col min="6400" max="6400" width="14.5" style="2" customWidth="1"/>
    <col min="6401" max="6401" width="18.6640625" style="2" customWidth="1"/>
    <col min="6402" max="6402" width="0.83203125" style="2" customWidth="1"/>
    <col min="6403" max="6403" width="10.33203125" style="2" customWidth="1"/>
    <col min="6404" max="6404" width="15" style="2" customWidth="1"/>
    <col min="6405" max="6620" width="7.83203125" style="2" customWidth="1"/>
    <col min="6621" max="6621" width="3" style="2" customWidth="1"/>
    <col min="6622" max="6622" width="7.83203125" style="2"/>
    <col min="6623" max="6624" width="1.1640625" style="2" customWidth="1"/>
    <col min="6625" max="6625" width="7.83203125" style="2"/>
    <col min="6626" max="6626" width="2.6640625" style="2" customWidth="1"/>
    <col min="6627" max="6627" width="2.83203125" style="2" customWidth="1"/>
    <col min="6628" max="6628" width="3" style="2" customWidth="1"/>
    <col min="6629" max="6652" width="7.83203125" style="2"/>
    <col min="6653" max="6653" width="0.83203125" style="2" customWidth="1"/>
    <col min="6654" max="6654" width="64.83203125" style="2" customWidth="1"/>
    <col min="6655" max="6655" width="14.6640625" style="2" customWidth="1"/>
    <col min="6656" max="6656" width="14.5" style="2" customWidth="1"/>
    <col min="6657" max="6657" width="18.6640625" style="2" customWidth="1"/>
    <col min="6658" max="6658" width="0.83203125" style="2" customWidth="1"/>
    <col min="6659" max="6659" width="10.33203125" style="2" customWidth="1"/>
    <col min="6660" max="6660" width="15" style="2" customWidth="1"/>
    <col min="6661" max="6876" width="7.83203125" style="2" customWidth="1"/>
    <col min="6877" max="6877" width="3" style="2" customWidth="1"/>
    <col min="6878" max="6878" width="7.83203125" style="2"/>
    <col min="6879" max="6880" width="1.1640625" style="2" customWidth="1"/>
    <col min="6881" max="6881" width="7.83203125" style="2"/>
    <col min="6882" max="6882" width="2.6640625" style="2" customWidth="1"/>
    <col min="6883" max="6883" width="2.83203125" style="2" customWidth="1"/>
    <col min="6884" max="6884" width="3" style="2" customWidth="1"/>
    <col min="6885" max="6908" width="7.83203125" style="2"/>
    <col min="6909" max="6909" width="0.83203125" style="2" customWidth="1"/>
    <col min="6910" max="6910" width="64.83203125" style="2" customWidth="1"/>
    <col min="6911" max="6911" width="14.6640625" style="2" customWidth="1"/>
    <col min="6912" max="6912" width="14.5" style="2" customWidth="1"/>
    <col min="6913" max="6913" width="18.6640625" style="2" customWidth="1"/>
    <col min="6914" max="6914" width="0.83203125" style="2" customWidth="1"/>
    <col min="6915" max="6915" width="10.33203125" style="2" customWidth="1"/>
    <col min="6916" max="6916" width="15" style="2" customWidth="1"/>
    <col min="6917" max="7132" width="7.83203125" style="2" customWidth="1"/>
    <col min="7133" max="7133" width="3" style="2" customWidth="1"/>
    <col min="7134" max="7134" width="7.83203125" style="2"/>
    <col min="7135" max="7136" width="1.1640625" style="2" customWidth="1"/>
    <col min="7137" max="7137" width="7.83203125" style="2"/>
    <col min="7138" max="7138" width="2.6640625" style="2" customWidth="1"/>
    <col min="7139" max="7139" width="2.83203125" style="2" customWidth="1"/>
    <col min="7140" max="7140" width="3" style="2" customWidth="1"/>
    <col min="7141" max="7164" width="7.83203125" style="2"/>
    <col min="7165" max="7165" width="0.83203125" style="2" customWidth="1"/>
    <col min="7166" max="7166" width="64.83203125" style="2" customWidth="1"/>
    <col min="7167" max="7167" width="14.6640625" style="2" customWidth="1"/>
    <col min="7168" max="7168" width="14.5" style="2" customWidth="1"/>
    <col min="7169" max="7169" width="18.6640625" style="2" customWidth="1"/>
    <col min="7170" max="7170" width="0.83203125" style="2" customWidth="1"/>
    <col min="7171" max="7171" width="10.33203125" style="2" customWidth="1"/>
    <col min="7172" max="7172" width="15" style="2" customWidth="1"/>
    <col min="7173" max="7388" width="7.83203125" style="2" customWidth="1"/>
    <col min="7389" max="7389" width="3" style="2" customWidth="1"/>
    <col min="7390" max="7390" width="7.83203125" style="2"/>
    <col min="7391" max="7392" width="1.1640625" style="2" customWidth="1"/>
    <col min="7393" max="7393" width="7.83203125" style="2"/>
    <col min="7394" max="7394" width="2.6640625" style="2" customWidth="1"/>
    <col min="7395" max="7395" width="2.83203125" style="2" customWidth="1"/>
    <col min="7396" max="7396" width="3" style="2" customWidth="1"/>
    <col min="7397" max="7420" width="7.83203125" style="2"/>
    <col min="7421" max="7421" width="0.83203125" style="2" customWidth="1"/>
    <col min="7422" max="7422" width="64.83203125" style="2" customWidth="1"/>
    <col min="7423" max="7423" width="14.6640625" style="2" customWidth="1"/>
    <col min="7424" max="7424" width="14.5" style="2" customWidth="1"/>
    <col min="7425" max="7425" width="18.6640625" style="2" customWidth="1"/>
    <col min="7426" max="7426" width="0.83203125" style="2" customWidth="1"/>
    <col min="7427" max="7427" width="10.33203125" style="2" customWidth="1"/>
    <col min="7428" max="7428" width="15" style="2" customWidth="1"/>
    <col min="7429" max="7644" width="7.83203125" style="2" customWidth="1"/>
    <col min="7645" max="7645" width="3" style="2" customWidth="1"/>
    <col min="7646" max="7646" width="7.83203125" style="2"/>
    <col min="7647" max="7648" width="1.1640625" style="2" customWidth="1"/>
    <col min="7649" max="7649" width="7.83203125" style="2"/>
    <col min="7650" max="7650" width="2.6640625" style="2" customWidth="1"/>
    <col min="7651" max="7651" width="2.83203125" style="2" customWidth="1"/>
    <col min="7652" max="7652" width="3" style="2" customWidth="1"/>
    <col min="7653" max="7676" width="7.83203125" style="2"/>
    <col min="7677" max="7677" width="0.83203125" style="2" customWidth="1"/>
    <col min="7678" max="7678" width="64.83203125" style="2" customWidth="1"/>
    <col min="7679" max="7679" width="14.6640625" style="2" customWidth="1"/>
    <col min="7680" max="7680" width="14.5" style="2" customWidth="1"/>
    <col min="7681" max="7681" width="18.6640625" style="2" customWidth="1"/>
    <col min="7682" max="7682" width="0.83203125" style="2" customWidth="1"/>
    <col min="7683" max="7683" width="10.33203125" style="2" customWidth="1"/>
    <col min="7684" max="7684" width="15" style="2" customWidth="1"/>
    <col min="7685" max="7900" width="7.83203125" style="2" customWidth="1"/>
    <col min="7901" max="7901" width="3" style="2" customWidth="1"/>
    <col min="7902" max="7902" width="7.83203125" style="2"/>
    <col min="7903" max="7904" width="1.1640625" style="2" customWidth="1"/>
    <col min="7905" max="7905" width="7.83203125" style="2"/>
    <col min="7906" max="7906" width="2.6640625" style="2" customWidth="1"/>
    <col min="7907" max="7907" width="2.83203125" style="2" customWidth="1"/>
    <col min="7908" max="7908" width="3" style="2" customWidth="1"/>
    <col min="7909" max="7932" width="7.83203125" style="2"/>
    <col min="7933" max="7933" width="0.83203125" style="2" customWidth="1"/>
    <col min="7934" max="7934" width="64.83203125" style="2" customWidth="1"/>
    <col min="7935" max="7935" width="14.6640625" style="2" customWidth="1"/>
    <col min="7936" max="7936" width="14.5" style="2" customWidth="1"/>
    <col min="7937" max="7937" width="18.6640625" style="2" customWidth="1"/>
    <col min="7938" max="7938" width="0.83203125" style="2" customWidth="1"/>
    <col min="7939" max="7939" width="10.33203125" style="2" customWidth="1"/>
    <col min="7940" max="7940" width="15" style="2" customWidth="1"/>
    <col min="7941" max="8156" width="7.83203125" style="2" customWidth="1"/>
    <col min="8157" max="8157" width="3" style="2" customWidth="1"/>
    <col min="8158" max="8158" width="7.83203125" style="2"/>
    <col min="8159" max="8160" width="1.1640625" style="2" customWidth="1"/>
    <col min="8161" max="8161" width="7.83203125" style="2"/>
    <col min="8162" max="8162" width="2.6640625" style="2" customWidth="1"/>
    <col min="8163" max="8163" width="2.83203125" style="2" customWidth="1"/>
    <col min="8164" max="8164" width="3" style="2" customWidth="1"/>
    <col min="8165" max="8188" width="7.83203125" style="2"/>
    <col min="8189" max="8189" width="0.83203125" style="2" customWidth="1"/>
    <col min="8190" max="8190" width="64.83203125" style="2" customWidth="1"/>
    <col min="8191" max="8191" width="14.6640625" style="2" customWidth="1"/>
    <col min="8192" max="8192" width="14.5" style="2" customWidth="1"/>
    <col min="8193" max="8193" width="18.6640625" style="2" customWidth="1"/>
    <col min="8194" max="8194" width="0.83203125" style="2" customWidth="1"/>
    <col min="8195" max="8195" width="10.33203125" style="2" customWidth="1"/>
    <col min="8196" max="8196" width="15" style="2" customWidth="1"/>
    <col min="8197" max="8412" width="7.83203125" style="2" customWidth="1"/>
    <col min="8413" max="8413" width="3" style="2" customWidth="1"/>
    <col min="8414" max="8414" width="7.83203125" style="2"/>
    <col min="8415" max="8416" width="1.1640625" style="2" customWidth="1"/>
    <col min="8417" max="8417" width="7.83203125" style="2"/>
    <col min="8418" max="8418" width="2.6640625" style="2" customWidth="1"/>
    <col min="8419" max="8419" width="2.83203125" style="2" customWidth="1"/>
    <col min="8420" max="8420" width="3" style="2" customWidth="1"/>
    <col min="8421" max="8444" width="7.83203125" style="2"/>
    <col min="8445" max="8445" width="0.83203125" style="2" customWidth="1"/>
    <col min="8446" max="8446" width="64.83203125" style="2" customWidth="1"/>
    <col min="8447" max="8447" width="14.6640625" style="2" customWidth="1"/>
    <col min="8448" max="8448" width="14.5" style="2" customWidth="1"/>
    <col min="8449" max="8449" width="18.6640625" style="2" customWidth="1"/>
    <col min="8450" max="8450" width="0.83203125" style="2" customWidth="1"/>
    <col min="8451" max="8451" width="10.33203125" style="2" customWidth="1"/>
    <col min="8452" max="8452" width="15" style="2" customWidth="1"/>
    <col min="8453" max="8668" width="7.83203125" style="2" customWidth="1"/>
    <col min="8669" max="8669" width="3" style="2" customWidth="1"/>
    <col min="8670" max="8670" width="7.83203125" style="2"/>
    <col min="8671" max="8672" width="1.1640625" style="2" customWidth="1"/>
    <col min="8673" max="8673" width="7.83203125" style="2"/>
    <col min="8674" max="8674" width="2.6640625" style="2" customWidth="1"/>
    <col min="8675" max="8675" width="2.83203125" style="2" customWidth="1"/>
    <col min="8676" max="8676" width="3" style="2" customWidth="1"/>
    <col min="8677" max="8700" width="7.83203125" style="2"/>
    <col min="8701" max="8701" width="0.83203125" style="2" customWidth="1"/>
    <col min="8702" max="8702" width="64.83203125" style="2" customWidth="1"/>
    <col min="8703" max="8703" width="14.6640625" style="2" customWidth="1"/>
    <col min="8704" max="8704" width="14.5" style="2" customWidth="1"/>
    <col min="8705" max="8705" width="18.6640625" style="2" customWidth="1"/>
    <col min="8706" max="8706" width="0.83203125" style="2" customWidth="1"/>
    <col min="8707" max="8707" width="10.33203125" style="2" customWidth="1"/>
    <col min="8708" max="8708" width="15" style="2" customWidth="1"/>
    <col min="8709" max="8924" width="7.83203125" style="2" customWidth="1"/>
    <col min="8925" max="8925" width="3" style="2" customWidth="1"/>
    <col min="8926" max="8926" width="7.83203125" style="2"/>
    <col min="8927" max="8928" width="1.1640625" style="2" customWidth="1"/>
    <col min="8929" max="8929" width="7.83203125" style="2"/>
    <col min="8930" max="8930" width="2.6640625" style="2" customWidth="1"/>
    <col min="8931" max="8931" width="2.83203125" style="2" customWidth="1"/>
    <col min="8932" max="8932" width="3" style="2" customWidth="1"/>
    <col min="8933" max="8956" width="7.83203125" style="2"/>
    <col min="8957" max="8957" width="0.83203125" style="2" customWidth="1"/>
    <col min="8958" max="8958" width="64.83203125" style="2" customWidth="1"/>
    <col min="8959" max="8959" width="14.6640625" style="2" customWidth="1"/>
    <col min="8960" max="8960" width="14.5" style="2" customWidth="1"/>
    <col min="8961" max="8961" width="18.6640625" style="2" customWidth="1"/>
    <col min="8962" max="8962" width="0.83203125" style="2" customWidth="1"/>
    <col min="8963" max="8963" width="10.33203125" style="2" customWidth="1"/>
    <col min="8964" max="8964" width="15" style="2" customWidth="1"/>
    <col min="8965" max="9180" width="7.83203125" style="2" customWidth="1"/>
    <col min="9181" max="9181" width="3" style="2" customWidth="1"/>
    <col min="9182" max="9182" width="7.83203125" style="2"/>
    <col min="9183" max="9184" width="1.1640625" style="2" customWidth="1"/>
    <col min="9185" max="9185" width="7.83203125" style="2"/>
    <col min="9186" max="9186" width="2.6640625" style="2" customWidth="1"/>
    <col min="9187" max="9187" width="2.83203125" style="2" customWidth="1"/>
    <col min="9188" max="9188" width="3" style="2" customWidth="1"/>
    <col min="9189" max="9212" width="7.83203125" style="2"/>
    <col min="9213" max="9213" width="0.83203125" style="2" customWidth="1"/>
    <col min="9214" max="9214" width="64.83203125" style="2" customWidth="1"/>
    <col min="9215" max="9215" width="14.6640625" style="2" customWidth="1"/>
    <col min="9216" max="9216" width="14.5" style="2" customWidth="1"/>
    <col min="9217" max="9217" width="18.6640625" style="2" customWidth="1"/>
    <col min="9218" max="9218" width="0.83203125" style="2" customWidth="1"/>
    <col min="9219" max="9219" width="10.33203125" style="2" customWidth="1"/>
    <col min="9220" max="9220" width="15" style="2" customWidth="1"/>
    <col min="9221" max="9436" width="7.83203125" style="2" customWidth="1"/>
    <col min="9437" max="9437" width="3" style="2" customWidth="1"/>
    <col min="9438" max="9438" width="7.83203125" style="2"/>
    <col min="9439" max="9440" width="1.1640625" style="2" customWidth="1"/>
    <col min="9441" max="9441" width="7.83203125" style="2"/>
    <col min="9442" max="9442" width="2.6640625" style="2" customWidth="1"/>
    <col min="9443" max="9443" width="2.83203125" style="2" customWidth="1"/>
    <col min="9444" max="9444" width="3" style="2" customWidth="1"/>
    <col min="9445" max="9468" width="7.83203125" style="2"/>
    <col min="9469" max="9469" width="0.83203125" style="2" customWidth="1"/>
    <col min="9470" max="9470" width="64.83203125" style="2" customWidth="1"/>
    <col min="9471" max="9471" width="14.6640625" style="2" customWidth="1"/>
    <col min="9472" max="9472" width="14.5" style="2" customWidth="1"/>
    <col min="9473" max="9473" width="18.6640625" style="2" customWidth="1"/>
    <col min="9474" max="9474" width="0.83203125" style="2" customWidth="1"/>
    <col min="9475" max="9475" width="10.33203125" style="2" customWidth="1"/>
    <col min="9476" max="9476" width="15" style="2" customWidth="1"/>
    <col min="9477" max="9692" width="7.83203125" style="2" customWidth="1"/>
    <col min="9693" max="9693" width="3" style="2" customWidth="1"/>
    <col min="9694" max="9694" width="7.83203125" style="2"/>
    <col min="9695" max="9696" width="1.1640625" style="2" customWidth="1"/>
    <col min="9697" max="9697" width="7.83203125" style="2"/>
    <col min="9698" max="9698" width="2.6640625" style="2" customWidth="1"/>
    <col min="9699" max="9699" width="2.83203125" style="2" customWidth="1"/>
    <col min="9700" max="9700" width="3" style="2" customWidth="1"/>
    <col min="9701" max="9724" width="7.83203125" style="2"/>
    <col min="9725" max="9725" width="0.83203125" style="2" customWidth="1"/>
    <col min="9726" max="9726" width="64.83203125" style="2" customWidth="1"/>
    <col min="9727" max="9727" width="14.6640625" style="2" customWidth="1"/>
    <col min="9728" max="9728" width="14.5" style="2" customWidth="1"/>
    <col min="9729" max="9729" width="18.6640625" style="2" customWidth="1"/>
    <col min="9730" max="9730" width="0.83203125" style="2" customWidth="1"/>
    <col min="9731" max="9731" width="10.33203125" style="2" customWidth="1"/>
    <col min="9732" max="9732" width="15" style="2" customWidth="1"/>
    <col min="9733" max="9948" width="7.83203125" style="2" customWidth="1"/>
    <col min="9949" max="9949" width="3" style="2" customWidth="1"/>
    <col min="9950" max="9950" width="7.83203125" style="2"/>
    <col min="9951" max="9952" width="1.1640625" style="2" customWidth="1"/>
    <col min="9953" max="9953" width="7.83203125" style="2"/>
    <col min="9954" max="9954" width="2.6640625" style="2" customWidth="1"/>
    <col min="9955" max="9955" width="2.83203125" style="2" customWidth="1"/>
    <col min="9956" max="9956" width="3" style="2" customWidth="1"/>
    <col min="9957" max="9980" width="7.83203125" style="2"/>
    <col min="9981" max="9981" width="0.83203125" style="2" customWidth="1"/>
    <col min="9982" max="9982" width="64.83203125" style="2" customWidth="1"/>
    <col min="9983" max="9983" width="14.6640625" style="2" customWidth="1"/>
    <col min="9984" max="9984" width="14.5" style="2" customWidth="1"/>
    <col min="9985" max="9985" width="18.6640625" style="2" customWidth="1"/>
    <col min="9986" max="9986" width="0.83203125" style="2" customWidth="1"/>
    <col min="9987" max="9987" width="10.33203125" style="2" customWidth="1"/>
    <col min="9988" max="9988" width="15" style="2" customWidth="1"/>
    <col min="9989" max="10204" width="7.83203125" style="2" customWidth="1"/>
    <col min="10205" max="10205" width="3" style="2" customWidth="1"/>
    <col min="10206" max="10206" width="7.83203125" style="2"/>
    <col min="10207" max="10208" width="1.1640625" style="2" customWidth="1"/>
    <col min="10209" max="10209" width="7.83203125" style="2"/>
    <col min="10210" max="10210" width="2.6640625" style="2" customWidth="1"/>
    <col min="10211" max="10211" width="2.83203125" style="2" customWidth="1"/>
    <col min="10212" max="10212" width="3" style="2" customWidth="1"/>
    <col min="10213" max="10236" width="7.83203125" style="2"/>
    <col min="10237" max="10237" width="0.83203125" style="2" customWidth="1"/>
    <col min="10238" max="10238" width="64.83203125" style="2" customWidth="1"/>
    <col min="10239" max="10239" width="14.6640625" style="2" customWidth="1"/>
    <col min="10240" max="10240" width="14.5" style="2" customWidth="1"/>
    <col min="10241" max="10241" width="18.6640625" style="2" customWidth="1"/>
    <col min="10242" max="10242" width="0.83203125" style="2" customWidth="1"/>
    <col min="10243" max="10243" width="10.33203125" style="2" customWidth="1"/>
    <col min="10244" max="10244" width="15" style="2" customWidth="1"/>
    <col min="10245" max="10460" width="7.83203125" style="2" customWidth="1"/>
    <col min="10461" max="10461" width="3" style="2" customWidth="1"/>
    <col min="10462" max="10462" width="7.83203125" style="2"/>
    <col min="10463" max="10464" width="1.1640625" style="2" customWidth="1"/>
    <col min="10465" max="10465" width="7.83203125" style="2"/>
    <col min="10466" max="10466" width="2.6640625" style="2" customWidth="1"/>
    <col min="10467" max="10467" width="2.83203125" style="2" customWidth="1"/>
    <col min="10468" max="10468" width="3" style="2" customWidth="1"/>
    <col min="10469" max="10492" width="7.83203125" style="2"/>
    <col min="10493" max="10493" width="0.83203125" style="2" customWidth="1"/>
    <col min="10494" max="10494" width="64.83203125" style="2" customWidth="1"/>
    <col min="10495" max="10495" width="14.6640625" style="2" customWidth="1"/>
    <col min="10496" max="10496" width="14.5" style="2" customWidth="1"/>
    <col min="10497" max="10497" width="18.6640625" style="2" customWidth="1"/>
    <col min="10498" max="10498" width="0.83203125" style="2" customWidth="1"/>
    <col min="10499" max="10499" width="10.33203125" style="2" customWidth="1"/>
    <col min="10500" max="10500" width="15" style="2" customWidth="1"/>
    <col min="10501" max="10716" width="7.83203125" style="2" customWidth="1"/>
    <col min="10717" max="10717" width="3" style="2" customWidth="1"/>
    <col min="10718" max="10718" width="7.83203125" style="2"/>
    <col min="10719" max="10720" width="1.1640625" style="2" customWidth="1"/>
    <col min="10721" max="10721" width="7.83203125" style="2"/>
    <col min="10722" max="10722" width="2.6640625" style="2" customWidth="1"/>
    <col min="10723" max="10723" width="2.83203125" style="2" customWidth="1"/>
    <col min="10724" max="10724" width="3" style="2" customWidth="1"/>
    <col min="10725" max="10748" width="7.83203125" style="2"/>
    <col min="10749" max="10749" width="0.83203125" style="2" customWidth="1"/>
    <col min="10750" max="10750" width="64.83203125" style="2" customWidth="1"/>
    <col min="10751" max="10751" width="14.6640625" style="2" customWidth="1"/>
    <col min="10752" max="10752" width="14.5" style="2" customWidth="1"/>
    <col min="10753" max="10753" width="18.6640625" style="2" customWidth="1"/>
    <col min="10754" max="10754" width="0.83203125" style="2" customWidth="1"/>
    <col min="10755" max="10755" width="10.33203125" style="2" customWidth="1"/>
    <col min="10756" max="10756" width="15" style="2" customWidth="1"/>
    <col min="10757" max="10972" width="7.83203125" style="2" customWidth="1"/>
    <col min="10973" max="10973" width="3" style="2" customWidth="1"/>
    <col min="10974" max="10974" width="7.83203125" style="2"/>
    <col min="10975" max="10976" width="1.1640625" style="2" customWidth="1"/>
    <col min="10977" max="10977" width="7.83203125" style="2"/>
    <col min="10978" max="10978" width="2.6640625" style="2" customWidth="1"/>
    <col min="10979" max="10979" width="2.83203125" style="2" customWidth="1"/>
    <col min="10980" max="10980" width="3" style="2" customWidth="1"/>
    <col min="10981" max="11004" width="7.83203125" style="2"/>
    <col min="11005" max="11005" width="0.83203125" style="2" customWidth="1"/>
    <col min="11006" max="11006" width="64.83203125" style="2" customWidth="1"/>
    <col min="11007" max="11007" width="14.6640625" style="2" customWidth="1"/>
    <col min="11008" max="11008" width="14.5" style="2" customWidth="1"/>
    <col min="11009" max="11009" width="18.6640625" style="2" customWidth="1"/>
    <col min="11010" max="11010" width="0.83203125" style="2" customWidth="1"/>
    <col min="11011" max="11011" width="10.33203125" style="2" customWidth="1"/>
    <col min="11012" max="11012" width="15" style="2" customWidth="1"/>
    <col min="11013" max="11228" width="7.83203125" style="2" customWidth="1"/>
    <col min="11229" max="11229" width="3" style="2" customWidth="1"/>
    <col min="11230" max="11230" width="7.83203125" style="2"/>
    <col min="11231" max="11232" width="1.1640625" style="2" customWidth="1"/>
    <col min="11233" max="11233" width="7.83203125" style="2"/>
    <col min="11234" max="11234" width="2.6640625" style="2" customWidth="1"/>
    <col min="11235" max="11235" width="2.83203125" style="2" customWidth="1"/>
    <col min="11236" max="11236" width="3" style="2" customWidth="1"/>
    <col min="11237" max="11260" width="7.83203125" style="2"/>
    <col min="11261" max="11261" width="0.83203125" style="2" customWidth="1"/>
    <col min="11262" max="11262" width="64.83203125" style="2" customWidth="1"/>
    <col min="11263" max="11263" width="14.6640625" style="2" customWidth="1"/>
    <col min="11264" max="11264" width="14.5" style="2" customWidth="1"/>
    <col min="11265" max="11265" width="18.6640625" style="2" customWidth="1"/>
    <col min="11266" max="11266" width="0.83203125" style="2" customWidth="1"/>
    <col min="11267" max="11267" width="10.33203125" style="2" customWidth="1"/>
    <col min="11268" max="11268" width="15" style="2" customWidth="1"/>
    <col min="11269" max="11484" width="7.83203125" style="2" customWidth="1"/>
    <col min="11485" max="11485" width="3" style="2" customWidth="1"/>
    <col min="11486" max="11486" width="7.83203125" style="2"/>
    <col min="11487" max="11488" width="1.1640625" style="2" customWidth="1"/>
    <col min="11489" max="11489" width="7.83203125" style="2"/>
    <col min="11490" max="11490" width="2.6640625" style="2" customWidth="1"/>
    <col min="11491" max="11491" width="2.83203125" style="2" customWidth="1"/>
    <col min="11492" max="11492" width="3" style="2" customWidth="1"/>
    <col min="11493" max="11516" width="7.83203125" style="2"/>
    <col min="11517" max="11517" width="0.83203125" style="2" customWidth="1"/>
    <col min="11518" max="11518" width="64.83203125" style="2" customWidth="1"/>
    <col min="11519" max="11519" width="14.6640625" style="2" customWidth="1"/>
    <col min="11520" max="11520" width="14.5" style="2" customWidth="1"/>
    <col min="11521" max="11521" width="18.6640625" style="2" customWidth="1"/>
    <col min="11522" max="11522" width="0.83203125" style="2" customWidth="1"/>
    <col min="11523" max="11523" width="10.33203125" style="2" customWidth="1"/>
    <col min="11524" max="11524" width="15" style="2" customWidth="1"/>
    <col min="11525" max="11740" width="7.83203125" style="2" customWidth="1"/>
    <col min="11741" max="11741" width="3" style="2" customWidth="1"/>
    <col min="11742" max="11742" width="7.83203125" style="2"/>
    <col min="11743" max="11744" width="1.1640625" style="2" customWidth="1"/>
    <col min="11745" max="11745" width="7.83203125" style="2"/>
    <col min="11746" max="11746" width="2.6640625" style="2" customWidth="1"/>
    <col min="11747" max="11747" width="2.83203125" style="2" customWidth="1"/>
    <col min="11748" max="11748" width="3" style="2" customWidth="1"/>
    <col min="11749" max="11772" width="7.83203125" style="2"/>
    <col min="11773" max="11773" width="0.83203125" style="2" customWidth="1"/>
    <col min="11774" max="11774" width="64.83203125" style="2" customWidth="1"/>
    <col min="11775" max="11775" width="14.6640625" style="2" customWidth="1"/>
    <col min="11776" max="11776" width="14.5" style="2" customWidth="1"/>
    <col min="11777" max="11777" width="18.6640625" style="2" customWidth="1"/>
    <col min="11778" max="11778" width="0.83203125" style="2" customWidth="1"/>
    <col min="11779" max="11779" width="10.33203125" style="2" customWidth="1"/>
    <col min="11780" max="11780" width="15" style="2" customWidth="1"/>
    <col min="11781" max="11996" width="7.83203125" style="2" customWidth="1"/>
    <col min="11997" max="11997" width="3" style="2" customWidth="1"/>
    <col min="11998" max="11998" width="7.83203125" style="2"/>
    <col min="11999" max="12000" width="1.1640625" style="2" customWidth="1"/>
    <col min="12001" max="12001" width="7.83203125" style="2"/>
    <col min="12002" max="12002" width="2.6640625" style="2" customWidth="1"/>
    <col min="12003" max="12003" width="2.83203125" style="2" customWidth="1"/>
    <col min="12004" max="12004" width="3" style="2" customWidth="1"/>
    <col min="12005" max="12028" width="7.83203125" style="2"/>
    <col min="12029" max="12029" width="0.83203125" style="2" customWidth="1"/>
    <col min="12030" max="12030" width="64.83203125" style="2" customWidth="1"/>
    <col min="12031" max="12031" width="14.6640625" style="2" customWidth="1"/>
    <col min="12032" max="12032" width="14.5" style="2" customWidth="1"/>
    <col min="12033" max="12033" width="18.6640625" style="2" customWidth="1"/>
    <col min="12034" max="12034" width="0.83203125" style="2" customWidth="1"/>
    <col min="12035" max="12035" width="10.33203125" style="2" customWidth="1"/>
    <col min="12036" max="12036" width="15" style="2" customWidth="1"/>
    <col min="12037" max="12252" width="7.83203125" style="2" customWidth="1"/>
    <col min="12253" max="12253" width="3" style="2" customWidth="1"/>
    <col min="12254" max="12254" width="7.83203125" style="2"/>
    <col min="12255" max="12256" width="1.1640625" style="2" customWidth="1"/>
    <col min="12257" max="12257" width="7.83203125" style="2"/>
    <col min="12258" max="12258" width="2.6640625" style="2" customWidth="1"/>
    <col min="12259" max="12259" width="2.83203125" style="2" customWidth="1"/>
    <col min="12260" max="12260" width="3" style="2" customWidth="1"/>
    <col min="12261" max="12284" width="7.83203125" style="2"/>
    <col min="12285" max="12285" width="0.83203125" style="2" customWidth="1"/>
    <col min="12286" max="12286" width="64.83203125" style="2" customWidth="1"/>
    <col min="12287" max="12287" width="14.6640625" style="2" customWidth="1"/>
    <col min="12288" max="12288" width="14.5" style="2" customWidth="1"/>
    <col min="12289" max="12289" width="18.6640625" style="2" customWidth="1"/>
    <col min="12290" max="12290" width="0.83203125" style="2" customWidth="1"/>
    <col min="12291" max="12291" width="10.33203125" style="2" customWidth="1"/>
    <col min="12292" max="12292" width="15" style="2" customWidth="1"/>
    <col min="12293" max="12508" width="7.83203125" style="2" customWidth="1"/>
    <col min="12509" max="12509" width="3" style="2" customWidth="1"/>
    <col min="12510" max="12510" width="7.83203125" style="2"/>
    <col min="12511" max="12512" width="1.1640625" style="2" customWidth="1"/>
    <col min="12513" max="12513" width="7.83203125" style="2"/>
    <col min="12514" max="12514" width="2.6640625" style="2" customWidth="1"/>
    <col min="12515" max="12515" width="2.83203125" style="2" customWidth="1"/>
    <col min="12516" max="12516" width="3" style="2" customWidth="1"/>
    <col min="12517" max="12540" width="7.83203125" style="2"/>
    <col min="12541" max="12541" width="0.83203125" style="2" customWidth="1"/>
    <col min="12542" max="12542" width="64.83203125" style="2" customWidth="1"/>
    <col min="12543" max="12543" width="14.6640625" style="2" customWidth="1"/>
    <col min="12544" max="12544" width="14.5" style="2" customWidth="1"/>
    <col min="12545" max="12545" width="18.6640625" style="2" customWidth="1"/>
    <col min="12546" max="12546" width="0.83203125" style="2" customWidth="1"/>
    <col min="12547" max="12547" width="10.33203125" style="2" customWidth="1"/>
    <col min="12548" max="12548" width="15" style="2" customWidth="1"/>
    <col min="12549" max="12764" width="7.83203125" style="2" customWidth="1"/>
    <col min="12765" max="12765" width="3" style="2" customWidth="1"/>
    <col min="12766" max="12766" width="7.83203125" style="2"/>
    <col min="12767" max="12768" width="1.1640625" style="2" customWidth="1"/>
    <col min="12769" max="12769" width="7.83203125" style="2"/>
    <col min="12770" max="12770" width="2.6640625" style="2" customWidth="1"/>
    <col min="12771" max="12771" width="2.83203125" style="2" customWidth="1"/>
    <col min="12772" max="12772" width="3" style="2" customWidth="1"/>
    <col min="12773" max="12796" width="7.83203125" style="2"/>
    <col min="12797" max="12797" width="0.83203125" style="2" customWidth="1"/>
    <col min="12798" max="12798" width="64.83203125" style="2" customWidth="1"/>
    <col min="12799" max="12799" width="14.6640625" style="2" customWidth="1"/>
    <col min="12800" max="12800" width="14.5" style="2" customWidth="1"/>
    <col min="12801" max="12801" width="18.6640625" style="2" customWidth="1"/>
    <col min="12802" max="12802" width="0.83203125" style="2" customWidth="1"/>
    <col min="12803" max="12803" width="10.33203125" style="2" customWidth="1"/>
    <col min="12804" max="12804" width="15" style="2" customWidth="1"/>
    <col min="12805" max="13020" width="7.83203125" style="2" customWidth="1"/>
    <col min="13021" max="13021" width="3" style="2" customWidth="1"/>
    <col min="13022" max="13022" width="7.83203125" style="2"/>
    <col min="13023" max="13024" width="1.1640625" style="2" customWidth="1"/>
    <col min="13025" max="13025" width="7.83203125" style="2"/>
    <col min="13026" max="13026" width="2.6640625" style="2" customWidth="1"/>
    <col min="13027" max="13027" width="2.83203125" style="2" customWidth="1"/>
    <col min="13028" max="13028" width="3" style="2" customWidth="1"/>
    <col min="13029" max="13052" width="7.83203125" style="2"/>
    <col min="13053" max="13053" width="0.83203125" style="2" customWidth="1"/>
    <col min="13054" max="13054" width="64.83203125" style="2" customWidth="1"/>
    <col min="13055" max="13055" width="14.6640625" style="2" customWidth="1"/>
    <col min="13056" max="13056" width="14.5" style="2" customWidth="1"/>
    <col min="13057" max="13057" width="18.6640625" style="2" customWidth="1"/>
    <col min="13058" max="13058" width="0.83203125" style="2" customWidth="1"/>
    <col min="13059" max="13059" width="10.33203125" style="2" customWidth="1"/>
    <col min="13060" max="13060" width="15" style="2" customWidth="1"/>
    <col min="13061" max="13276" width="7.83203125" style="2" customWidth="1"/>
    <col min="13277" max="13277" width="3" style="2" customWidth="1"/>
    <col min="13278" max="13278" width="7.83203125" style="2"/>
    <col min="13279" max="13280" width="1.1640625" style="2" customWidth="1"/>
    <col min="13281" max="13281" width="7.83203125" style="2"/>
    <col min="13282" max="13282" width="2.6640625" style="2" customWidth="1"/>
    <col min="13283" max="13283" width="2.83203125" style="2" customWidth="1"/>
    <col min="13284" max="13284" width="3" style="2" customWidth="1"/>
    <col min="13285" max="13308" width="7.83203125" style="2"/>
    <col min="13309" max="13309" width="0.83203125" style="2" customWidth="1"/>
    <col min="13310" max="13310" width="64.83203125" style="2" customWidth="1"/>
    <col min="13311" max="13311" width="14.6640625" style="2" customWidth="1"/>
    <col min="13312" max="13312" width="14.5" style="2" customWidth="1"/>
    <col min="13313" max="13313" width="18.6640625" style="2" customWidth="1"/>
    <col min="13314" max="13314" width="0.83203125" style="2" customWidth="1"/>
    <col min="13315" max="13315" width="10.33203125" style="2" customWidth="1"/>
    <col min="13316" max="13316" width="15" style="2" customWidth="1"/>
    <col min="13317" max="13532" width="7.83203125" style="2" customWidth="1"/>
    <col min="13533" max="13533" width="3" style="2" customWidth="1"/>
    <col min="13534" max="13534" width="7.83203125" style="2"/>
    <col min="13535" max="13536" width="1.1640625" style="2" customWidth="1"/>
    <col min="13537" max="13537" width="7.83203125" style="2"/>
    <col min="13538" max="13538" width="2.6640625" style="2" customWidth="1"/>
    <col min="13539" max="13539" width="2.83203125" style="2" customWidth="1"/>
    <col min="13540" max="13540" width="3" style="2" customWidth="1"/>
    <col min="13541" max="13564" width="7.83203125" style="2"/>
    <col min="13565" max="13565" width="0.83203125" style="2" customWidth="1"/>
    <col min="13566" max="13566" width="64.83203125" style="2" customWidth="1"/>
    <col min="13567" max="13567" width="14.6640625" style="2" customWidth="1"/>
    <col min="13568" max="13568" width="14.5" style="2" customWidth="1"/>
    <col min="13569" max="13569" width="18.6640625" style="2" customWidth="1"/>
    <col min="13570" max="13570" width="0.83203125" style="2" customWidth="1"/>
    <col min="13571" max="13571" width="10.33203125" style="2" customWidth="1"/>
    <col min="13572" max="13572" width="15" style="2" customWidth="1"/>
    <col min="13573" max="13788" width="7.83203125" style="2" customWidth="1"/>
    <col min="13789" max="13789" width="3" style="2" customWidth="1"/>
    <col min="13790" max="13790" width="7.83203125" style="2"/>
    <col min="13791" max="13792" width="1.1640625" style="2" customWidth="1"/>
    <col min="13793" max="13793" width="7.83203125" style="2"/>
    <col min="13794" max="13794" width="2.6640625" style="2" customWidth="1"/>
    <col min="13795" max="13795" width="2.83203125" style="2" customWidth="1"/>
    <col min="13796" max="13796" width="3" style="2" customWidth="1"/>
    <col min="13797" max="13820" width="7.83203125" style="2"/>
    <col min="13821" max="13821" width="0.83203125" style="2" customWidth="1"/>
    <col min="13822" max="13822" width="64.83203125" style="2" customWidth="1"/>
    <col min="13823" max="13823" width="14.6640625" style="2" customWidth="1"/>
    <col min="13824" max="13824" width="14.5" style="2" customWidth="1"/>
    <col min="13825" max="13825" width="18.6640625" style="2" customWidth="1"/>
    <col min="13826" max="13826" width="0.83203125" style="2" customWidth="1"/>
    <col min="13827" max="13827" width="10.33203125" style="2" customWidth="1"/>
    <col min="13828" max="13828" width="15" style="2" customWidth="1"/>
    <col min="13829" max="14044" width="7.83203125" style="2" customWidth="1"/>
    <col min="14045" max="14045" width="3" style="2" customWidth="1"/>
    <col min="14046" max="14046" width="7.83203125" style="2"/>
    <col min="14047" max="14048" width="1.1640625" style="2" customWidth="1"/>
    <col min="14049" max="14049" width="7.83203125" style="2"/>
    <col min="14050" max="14050" width="2.6640625" style="2" customWidth="1"/>
    <col min="14051" max="14051" width="2.83203125" style="2" customWidth="1"/>
    <col min="14052" max="14052" width="3" style="2" customWidth="1"/>
    <col min="14053" max="14076" width="7.83203125" style="2"/>
    <col min="14077" max="14077" width="0.83203125" style="2" customWidth="1"/>
    <col min="14078" max="14078" width="64.83203125" style="2" customWidth="1"/>
    <col min="14079" max="14079" width="14.6640625" style="2" customWidth="1"/>
    <col min="14080" max="14080" width="14.5" style="2" customWidth="1"/>
    <col min="14081" max="14081" width="18.6640625" style="2" customWidth="1"/>
    <col min="14082" max="14082" width="0.83203125" style="2" customWidth="1"/>
    <col min="14083" max="14083" width="10.33203125" style="2" customWidth="1"/>
    <col min="14084" max="14084" width="15" style="2" customWidth="1"/>
    <col min="14085" max="14300" width="7.83203125" style="2" customWidth="1"/>
    <col min="14301" max="14301" width="3" style="2" customWidth="1"/>
    <col min="14302" max="14302" width="7.83203125" style="2"/>
    <col min="14303" max="14304" width="1.1640625" style="2" customWidth="1"/>
    <col min="14305" max="14305" width="7.83203125" style="2"/>
    <col min="14306" max="14306" width="2.6640625" style="2" customWidth="1"/>
    <col min="14307" max="14307" width="2.83203125" style="2" customWidth="1"/>
    <col min="14308" max="14308" width="3" style="2" customWidth="1"/>
    <col min="14309" max="14332" width="7.83203125" style="2"/>
    <col min="14333" max="14333" width="0.83203125" style="2" customWidth="1"/>
    <col min="14334" max="14334" width="64.83203125" style="2" customWidth="1"/>
    <col min="14335" max="14335" width="14.6640625" style="2" customWidth="1"/>
    <col min="14336" max="14336" width="14.5" style="2" customWidth="1"/>
    <col min="14337" max="14337" width="18.6640625" style="2" customWidth="1"/>
    <col min="14338" max="14338" width="0.83203125" style="2" customWidth="1"/>
    <col min="14339" max="14339" width="10.33203125" style="2" customWidth="1"/>
    <col min="14340" max="14340" width="15" style="2" customWidth="1"/>
    <col min="14341" max="14556" width="7.83203125" style="2" customWidth="1"/>
    <col min="14557" max="14557" width="3" style="2" customWidth="1"/>
    <col min="14558" max="14558" width="7.83203125" style="2"/>
    <col min="14559" max="14560" width="1.1640625" style="2" customWidth="1"/>
    <col min="14561" max="14561" width="7.83203125" style="2"/>
    <col min="14562" max="14562" width="2.6640625" style="2" customWidth="1"/>
    <col min="14563" max="14563" width="2.83203125" style="2" customWidth="1"/>
    <col min="14564" max="14564" width="3" style="2" customWidth="1"/>
    <col min="14565" max="14588" width="7.83203125" style="2"/>
    <col min="14589" max="14589" width="0.83203125" style="2" customWidth="1"/>
    <col min="14590" max="14590" width="64.83203125" style="2" customWidth="1"/>
    <col min="14591" max="14591" width="14.6640625" style="2" customWidth="1"/>
    <col min="14592" max="14592" width="14.5" style="2" customWidth="1"/>
    <col min="14593" max="14593" width="18.6640625" style="2" customWidth="1"/>
    <col min="14594" max="14594" width="0.83203125" style="2" customWidth="1"/>
    <col min="14595" max="14595" width="10.33203125" style="2" customWidth="1"/>
    <col min="14596" max="14596" width="15" style="2" customWidth="1"/>
    <col min="14597" max="14812" width="7.83203125" style="2" customWidth="1"/>
    <col min="14813" max="14813" width="3" style="2" customWidth="1"/>
    <col min="14814" max="14814" width="7.83203125" style="2"/>
    <col min="14815" max="14816" width="1.1640625" style="2" customWidth="1"/>
    <col min="14817" max="14817" width="7.83203125" style="2"/>
    <col min="14818" max="14818" width="2.6640625" style="2" customWidth="1"/>
    <col min="14819" max="14819" width="2.83203125" style="2" customWidth="1"/>
    <col min="14820" max="14820" width="3" style="2" customWidth="1"/>
    <col min="14821" max="14844" width="7.83203125" style="2"/>
    <col min="14845" max="14845" width="0.83203125" style="2" customWidth="1"/>
    <col min="14846" max="14846" width="64.83203125" style="2" customWidth="1"/>
    <col min="14847" max="14847" width="14.6640625" style="2" customWidth="1"/>
    <col min="14848" max="14848" width="14.5" style="2" customWidth="1"/>
    <col min="14849" max="14849" width="18.6640625" style="2" customWidth="1"/>
    <col min="14850" max="14850" width="0.83203125" style="2" customWidth="1"/>
    <col min="14851" max="14851" width="10.33203125" style="2" customWidth="1"/>
    <col min="14852" max="14852" width="15" style="2" customWidth="1"/>
    <col min="14853" max="15068" width="7.83203125" style="2" customWidth="1"/>
    <col min="15069" max="15069" width="3" style="2" customWidth="1"/>
    <col min="15070" max="15070" width="7.83203125" style="2"/>
    <col min="15071" max="15072" width="1.1640625" style="2" customWidth="1"/>
    <col min="15073" max="15073" width="7.83203125" style="2"/>
    <col min="15074" max="15074" width="2.6640625" style="2" customWidth="1"/>
    <col min="15075" max="15075" width="2.83203125" style="2" customWidth="1"/>
    <col min="15076" max="15076" width="3" style="2" customWidth="1"/>
    <col min="15077" max="15100" width="7.83203125" style="2"/>
    <col min="15101" max="15101" width="0.83203125" style="2" customWidth="1"/>
    <col min="15102" max="15102" width="64.83203125" style="2" customWidth="1"/>
    <col min="15103" max="15103" width="14.6640625" style="2" customWidth="1"/>
    <col min="15104" max="15104" width="14.5" style="2" customWidth="1"/>
    <col min="15105" max="15105" width="18.6640625" style="2" customWidth="1"/>
    <col min="15106" max="15106" width="0.83203125" style="2" customWidth="1"/>
    <col min="15107" max="15107" width="10.33203125" style="2" customWidth="1"/>
    <col min="15108" max="15108" width="15" style="2" customWidth="1"/>
    <col min="15109" max="15324" width="7.83203125" style="2" customWidth="1"/>
    <col min="15325" max="15325" width="3" style="2" customWidth="1"/>
    <col min="15326" max="15326" width="7.83203125" style="2"/>
    <col min="15327" max="15328" width="1.1640625" style="2" customWidth="1"/>
    <col min="15329" max="15329" width="7.83203125" style="2"/>
    <col min="15330" max="15330" width="2.6640625" style="2" customWidth="1"/>
    <col min="15331" max="15331" width="2.83203125" style="2" customWidth="1"/>
    <col min="15332" max="15332" width="3" style="2" customWidth="1"/>
    <col min="15333" max="15356" width="7.83203125" style="2"/>
    <col min="15357" max="15357" width="0.83203125" style="2" customWidth="1"/>
    <col min="15358" max="15358" width="64.83203125" style="2" customWidth="1"/>
    <col min="15359" max="15359" width="14.6640625" style="2" customWidth="1"/>
    <col min="15360" max="15360" width="14.5" style="2" customWidth="1"/>
    <col min="15361" max="15361" width="18.6640625" style="2" customWidth="1"/>
    <col min="15362" max="15362" width="0.83203125" style="2" customWidth="1"/>
    <col min="15363" max="15363" width="10.33203125" style="2" customWidth="1"/>
    <col min="15364" max="15364" width="15" style="2" customWidth="1"/>
    <col min="15365" max="15580" width="7.83203125" style="2" customWidth="1"/>
    <col min="15581" max="15581" width="3" style="2" customWidth="1"/>
    <col min="15582" max="15582" width="7.83203125" style="2"/>
    <col min="15583" max="15584" width="1.1640625" style="2" customWidth="1"/>
    <col min="15585" max="15585" width="7.83203125" style="2"/>
    <col min="15586" max="15586" width="2.6640625" style="2" customWidth="1"/>
    <col min="15587" max="15587" width="2.83203125" style="2" customWidth="1"/>
    <col min="15588" max="15588" width="3" style="2" customWidth="1"/>
    <col min="15589" max="15612" width="7.83203125" style="2"/>
    <col min="15613" max="15613" width="0.83203125" style="2" customWidth="1"/>
    <col min="15614" max="15614" width="64.83203125" style="2" customWidth="1"/>
    <col min="15615" max="15615" width="14.6640625" style="2" customWidth="1"/>
    <col min="15616" max="15616" width="14.5" style="2" customWidth="1"/>
    <col min="15617" max="15617" width="18.6640625" style="2" customWidth="1"/>
    <col min="15618" max="15618" width="0.83203125" style="2" customWidth="1"/>
    <col min="15619" max="15619" width="10.33203125" style="2" customWidth="1"/>
    <col min="15620" max="15620" width="15" style="2" customWidth="1"/>
    <col min="15621" max="15836" width="7.83203125" style="2" customWidth="1"/>
    <col min="15837" max="15837" width="3" style="2" customWidth="1"/>
    <col min="15838" max="15838" width="7.83203125" style="2"/>
    <col min="15839" max="15840" width="1.1640625" style="2" customWidth="1"/>
    <col min="15841" max="15841" width="7.83203125" style="2"/>
    <col min="15842" max="15842" width="2.6640625" style="2" customWidth="1"/>
    <col min="15843" max="15843" width="2.83203125" style="2" customWidth="1"/>
    <col min="15844" max="15844" width="3" style="2" customWidth="1"/>
    <col min="15845" max="15868" width="7.83203125" style="2"/>
    <col min="15869" max="15869" width="0.83203125" style="2" customWidth="1"/>
    <col min="15870" max="15870" width="64.83203125" style="2" customWidth="1"/>
    <col min="15871" max="15871" width="14.6640625" style="2" customWidth="1"/>
    <col min="15872" max="15872" width="14.5" style="2" customWidth="1"/>
    <col min="15873" max="15873" width="18.6640625" style="2" customWidth="1"/>
    <col min="15874" max="15874" width="0.83203125" style="2" customWidth="1"/>
    <col min="15875" max="15875" width="10.33203125" style="2" customWidth="1"/>
    <col min="15876" max="15876" width="15" style="2" customWidth="1"/>
    <col min="15877" max="16092" width="7.83203125" style="2" customWidth="1"/>
    <col min="16093" max="16093" width="3" style="2" customWidth="1"/>
    <col min="16094" max="16094" width="7.83203125" style="2"/>
    <col min="16095" max="16096" width="1.1640625" style="2" customWidth="1"/>
    <col min="16097" max="16097" width="7.83203125" style="2"/>
    <col min="16098" max="16098" width="2.6640625" style="2" customWidth="1"/>
    <col min="16099" max="16099" width="2.83203125" style="2" customWidth="1"/>
    <col min="16100" max="16100" width="3" style="2" customWidth="1"/>
    <col min="16101" max="16124" width="7.83203125" style="2"/>
    <col min="16125" max="16125" width="0.83203125" style="2" customWidth="1"/>
    <col min="16126" max="16126" width="64.83203125" style="2" customWidth="1"/>
    <col min="16127" max="16127" width="14.6640625" style="2" customWidth="1"/>
    <col min="16128" max="16128" width="14.5" style="2" customWidth="1"/>
    <col min="16129" max="16129" width="18.6640625" style="2" customWidth="1"/>
    <col min="16130" max="16130" width="0.83203125" style="2" customWidth="1"/>
    <col min="16131" max="16131" width="10.33203125" style="2" customWidth="1"/>
    <col min="16132" max="16132" width="15" style="2" customWidth="1"/>
    <col min="16133" max="16348" width="7.83203125" style="2" customWidth="1"/>
    <col min="16349" max="16349" width="3" style="2" customWidth="1"/>
    <col min="16350" max="16350" width="7.83203125" style="2"/>
    <col min="16351" max="16352" width="1.1640625" style="2" customWidth="1"/>
    <col min="16353" max="16353" width="7.83203125" style="2"/>
    <col min="16354" max="16354" width="2.6640625" style="2" customWidth="1"/>
    <col min="16355" max="16355" width="2.83203125" style="2" customWidth="1"/>
    <col min="16356" max="16356" width="3" style="2" customWidth="1"/>
    <col min="16357" max="16384" width="7.83203125" style="2"/>
  </cols>
  <sheetData>
    <row r="1" spans="2:164 1796:1796" ht="6" customHeight="1" thickBot="1"/>
    <row r="2" spans="2:164 1796:1796" ht="30" customHeight="1" thickBot="1">
      <c r="B2" s="392"/>
      <c r="C2" s="393"/>
      <c r="D2" s="393"/>
      <c r="E2" s="394"/>
      <c r="F2" s="143"/>
      <c r="FC2" s="178"/>
      <c r="FD2" s="179"/>
      <c r="FE2" s="179"/>
      <c r="FF2" s="179"/>
      <c r="FG2" s="179"/>
      <c r="FH2" s="180"/>
    </row>
    <row r="3" spans="2:164 1796:1796" ht="27" customHeight="1" thickBot="1">
      <c r="B3" s="200" t="s">
        <v>0</v>
      </c>
      <c r="C3" s="395" t="s">
        <v>208</v>
      </c>
      <c r="D3" s="396"/>
      <c r="E3" s="397" t="s">
        <v>199</v>
      </c>
      <c r="F3" s="144"/>
      <c r="J3" s="216"/>
      <c r="ER3" s="227"/>
      <c r="FC3" s="178"/>
      <c r="FD3" s="179"/>
      <c r="FE3" s="179"/>
      <c r="FF3" s="181"/>
      <c r="FG3" s="179"/>
      <c r="FH3" s="180"/>
    </row>
    <row r="4" spans="2:164 1796:1796" ht="16.5" customHeight="1" thickBot="1">
      <c r="B4" s="200" t="s">
        <v>1</v>
      </c>
      <c r="C4" s="400" t="s">
        <v>204</v>
      </c>
      <c r="D4" s="401"/>
      <c r="E4" s="398"/>
      <c r="F4" s="144"/>
      <c r="FC4" s="178"/>
      <c r="FD4" s="182"/>
      <c r="FE4" s="182"/>
      <c r="FF4" s="183"/>
      <c r="FG4" s="184"/>
      <c r="FH4" s="180"/>
      <c r="BQB4" s="169"/>
    </row>
    <row r="5" spans="2:164 1796:1796" ht="17" thickBot="1">
      <c r="B5" s="237" t="s">
        <v>251</v>
      </c>
      <c r="C5" s="405" t="s">
        <v>206</v>
      </c>
      <c r="D5" s="406"/>
      <c r="E5" s="398"/>
      <c r="F5" s="144"/>
      <c r="FC5" s="178"/>
      <c r="FD5" s="182"/>
      <c r="FE5" s="182"/>
      <c r="FF5" s="183"/>
      <c r="FG5" s="184"/>
      <c r="FH5" s="180"/>
    </row>
    <row r="6" spans="2:164 1796:1796" ht="17" thickBot="1">
      <c r="B6" s="237"/>
      <c r="C6" s="246" t="s">
        <v>2</v>
      </c>
      <c r="D6" s="247">
        <v>33758</v>
      </c>
      <c r="E6" s="398"/>
      <c r="F6" s="144"/>
      <c r="FC6" s="178"/>
      <c r="FD6" s="182"/>
      <c r="FE6" s="182"/>
      <c r="FF6" s="182"/>
      <c r="FG6" s="184"/>
      <c r="FH6" s="180"/>
    </row>
    <row r="7" spans="2:164 1796:1796" ht="17" thickBot="1">
      <c r="B7" s="199" t="s">
        <v>188</v>
      </c>
      <c r="C7" s="246" t="s">
        <v>3</v>
      </c>
      <c r="D7" s="248">
        <f ca="1">DATEDIF(D6,TODAY(),"Y")</f>
        <v>33</v>
      </c>
      <c r="E7" s="399"/>
      <c r="F7" s="144"/>
      <c r="EW7" s="185">
        <f ca="1">TODAY()</f>
        <v>46085</v>
      </c>
      <c r="FC7" s="178"/>
      <c r="FD7" s="182"/>
      <c r="FE7" s="182"/>
      <c r="FF7" s="182"/>
      <c r="FG7" s="184"/>
      <c r="FH7" s="180"/>
    </row>
    <row r="8" spans="2:164 1796:1796" ht="2.25" customHeight="1">
      <c r="B8" s="5"/>
      <c r="E8" s="6"/>
      <c r="F8" s="144"/>
      <c r="EW8" s="176" t="s">
        <v>4</v>
      </c>
      <c r="FC8" s="178"/>
      <c r="FD8" s="186"/>
      <c r="FE8" s="182"/>
      <c r="FF8" s="182"/>
      <c r="FG8" s="184"/>
      <c r="FH8" s="180"/>
    </row>
    <row r="9" spans="2:164 1796:1796" ht="26.25" customHeight="1" thickBot="1">
      <c r="B9" s="402" t="s">
        <v>209</v>
      </c>
      <c r="C9" s="403"/>
      <c r="D9" s="403"/>
      <c r="E9" s="404"/>
      <c r="F9" s="144"/>
      <c r="EW9" s="176" t="s">
        <v>4</v>
      </c>
    </row>
    <row r="10" spans="2:164 1796:1796" ht="18" thickBot="1">
      <c r="B10" s="377" t="s">
        <v>5</v>
      </c>
      <c r="C10" s="378"/>
      <c r="D10" s="379"/>
      <c r="E10" s="202">
        <v>1500000</v>
      </c>
      <c r="F10" s="144"/>
      <c r="EW10" s="176" t="s">
        <v>6</v>
      </c>
    </row>
    <row r="11" spans="2:164 1796:1796" ht="18" thickBot="1">
      <c r="B11" s="380" t="s">
        <v>197</v>
      </c>
      <c r="C11" s="381"/>
      <c r="D11" s="382"/>
      <c r="E11" s="203">
        <v>0</v>
      </c>
      <c r="F11" s="144"/>
    </row>
    <row r="12" spans="2:164 1796:1796" ht="18" thickBot="1">
      <c r="B12" s="383" t="s">
        <v>7</v>
      </c>
      <c r="C12" s="384"/>
      <c r="D12" s="385"/>
      <c r="E12" s="201">
        <f>SUM(E10:E11)</f>
        <v>1500000</v>
      </c>
      <c r="F12" s="144"/>
    </row>
    <row r="13" spans="2:164 1796:1796" ht="17" customHeight="1" thickTop="1" thickBot="1">
      <c r="B13" s="386" t="s">
        <v>213</v>
      </c>
      <c r="C13" s="387"/>
      <c r="D13" s="388"/>
      <c r="E13" s="270">
        <v>75000</v>
      </c>
      <c r="F13" s="271"/>
      <c r="H13" s="7"/>
      <c r="I13" s="170"/>
      <c r="J13" s="8"/>
      <c r="K13" s="8"/>
      <c r="L13" s="8"/>
      <c r="M13" s="8"/>
      <c r="N13" s="8"/>
      <c r="O13" s="8"/>
      <c r="P13" s="8"/>
      <c r="Q13" s="8"/>
      <c r="R13" s="8"/>
      <c r="S13" s="8"/>
      <c r="T13" s="8"/>
      <c r="U13" s="8"/>
      <c r="V13" s="8"/>
      <c r="W13" s="8"/>
      <c r="X13" s="8"/>
      <c r="Y13" s="8"/>
      <c r="Z13" s="8"/>
      <c r="AA13" s="8"/>
      <c r="AB13" s="8"/>
      <c r="AC13" s="8"/>
      <c r="AD13" s="228"/>
      <c r="AE13" s="228"/>
      <c r="AF13" s="228"/>
      <c r="AG13" s="228"/>
      <c r="AH13" s="228"/>
      <c r="AI13" s="228"/>
      <c r="AJ13" s="228"/>
      <c r="AK13" s="228"/>
      <c r="AL13" s="22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228"/>
      <c r="EB13" s="228"/>
      <c r="EC13" s="228"/>
      <c r="ED13" s="228"/>
      <c r="EE13" s="228"/>
      <c r="EF13" s="228"/>
      <c r="EG13" s="228"/>
      <c r="EH13" s="228"/>
      <c r="EI13" s="8"/>
      <c r="EJ13" s="8"/>
      <c r="EK13" s="8"/>
      <c r="EL13" s="8"/>
      <c r="EM13" s="8"/>
      <c r="EN13" s="8"/>
      <c r="EO13" s="8"/>
      <c r="EP13" s="8"/>
      <c r="EQ13" s="228"/>
      <c r="ER13" s="228"/>
      <c r="ES13" s="228"/>
    </row>
    <row r="14" spans="2:164 1796:1796" ht="15.75" customHeight="1" thickBot="1">
      <c r="B14" s="389" t="s">
        <v>8</v>
      </c>
      <c r="C14" s="390"/>
      <c r="D14" s="391"/>
      <c r="E14" s="204">
        <v>0</v>
      </c>
      <c r="F14" s="144"/>
      <c r="H14" s="407" t="s">
        <v>9</v>
      </c>
      <c r="I14" s="170"/>
      <c r="J14" s="8"/>
      <c r="K14" s="8"/>
      <c r="L14" s="8"/>
      <c r="M14" s="8"/>
      <c r="N14" s="8"/>
      <c r="O14" s="8"/>
      <c r="P14" s="8"/>
      <c r="Q14" s="8"/>
      <c r="R14" s="8"/>
      <c r="S14" s="8"/>
      <c r="T14" s="8"/>
      <c r="U14" s="8"/>
      <c r="V14" s="8"/>
      <c r="W14" s="8"/>
      <c r="X14" s="8"/>
      <c r="Y14" s="8"/>
      <c r="Z14" s="8"/>
      <c r="AA14" s="8"/>
      <c r="AB14" s="8"/>
      <c r="AC14" s="8"/>
      <c r="AD14" s="228"/>
      <c r="AE14" s="228"/>
      <c r="AF14" s="228"/>
      <c r="AG14" s="228"/>
      <c r="AH14" s="228"/>
      <c r="AI14" s="228"/>
      <c r="AJ14" s="228"/>
      <c r="AK14" s="228"/>
      <c r="AL14" s="22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228"/>
      <c r="EB14" s="228"/>
      <c r="EC14" s="228"/>
      <c r="ED14" s="228"/>
      <c r="EE14" s="228"/>
      <c r="EF14" s="228"/>
      <c r="EG14" s="228"/>
      <c r="EH14" s="228"/>
      <c r="EI14" s="8"/>
      <c r="EJ14" s="8"/>
      <c r="EK14" s="8"/>
      <c r="EL14" s="8"/>
      <c r="EM14" s="8"/>
      <c r="EN14" s="8"/>
      <c r="EO14" s="8"/>
      <c r="EP14" s="8"/>
      <c r="EQ14" s="228"/>
      <c r="ER14" s="228"/>
      <c r="ES14" s="228"/>
    </row>
    <row r="15" spans="2:164 1796:1796" ht="17" thickBot="1">
      <c r="B15" s="389" t="s">
        <v>10</v>
      </c>
      <c r="C15" s="390"/>
      <c r="D15" s="391"/>
      <c r="E15" s="204">
        <v>0</v>
      </c>
      <c r="F15" s="144"/>
      <c r="H15" s="408"/>
      <c r="I15" s="170"/>
      <c r="J15" s="8"/>
      <c r="K15" s="8"/>
      <c r="L15" s="8"/>
      <c r="M15" s="8"/>
      <c r="N15" s="8"/>
      <c r="O15" s="8"/>
      <c r="P15" s="8"/>
      <c r="Q15" s="8"/>
      <c r="R15" s="8"/>
      <c r="S15" s="8"/>
      <c r="T15" s="8"/>
      <c r="U15" s="8"/>
      <c r="V15" s="8"/>
      <c r="W15" s="8"/>
      <c r="X15" s="8"/>
      <c r="Y15" s="8"/>
      <c r="Z15" s="8"/>
      <c r="AA15" s="8"/>
      <c r="AB15" s="8"/>
      <c r="AC15" s="8"/>
      <c r="AD15" s="228"/>
      <c r="AE15" s="228"/>
      <c r="AF15" s="228"/>
      <c r="AG15" s="228"/>
      <c r="AH15" s="228"/>
      <c r="AI15" s="228"/>
      <c r="AJ15" s="228"/>
      <c r="AK15" s="228"/>
      <c r="AL15" s="22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228"/>
      <c r="EB15" s="228"/>
      <c r="EC15" s="228"/>
      <c r="ED15" s="228"/>
      <c r="EE15" s="228"/>
      <c r="EF15" s="228"/>
      <c r="EG15" s="228"/>
      <c r="EH15" s="228"/>
      <c r="EI15" s="8"/>
      <c r="EJ15" s="8"/>
      <c r="EK15" s="8"/>
      <c r="EL15" s="8"/>
      <c r="EM15" s="8"/>
      <c r="EN15" s="8"/>
      <c r="EO15" s="8"/>
      <c r="EP15" s="8"/>
      <c r="EQ15" s="228"/>
      <c r="ER15" s="228"/>
      <c r="ES15" s="228"/>
    </row>
    <row r="16" spans="2:164 1796:1796" ht="17" thickBot="1">
      <c r="B16" s="389" t="s">
        <v>11</v>
      </c>
      <c r="C16" s="390"/>
      <c r="D16" s="391"/>
      <c r="E16" s="204">
        <v>0</v>
      </c>
      <c r="F16" s="144"/>
      <c r="H16" s="408"/>
      <c r="I16" s="170"/>
      <c r="J16" s="8"/>
      <c r="K16" s="8"/>
      <c r="L16" s="8"/>
      <c r="M16" s="8"/>
      <c r="N16" s="8"/>
      <c r="O16" s="8"/>
      <c r="P16" s="8"/>
      <c r="Q16" s="8"/>
      <c r="R16" s="8"/>
      <c r="S16" s="8"/>
      <c r="T16" s="8"/>
      <c r="U16" s="8"/>
      <c r="V16" s="8"/>
      <c r="W16" s="8"/>
      <c r="X16" s="8"/>
      <c r="Y16" s="8"/>
      <c r="Z16" s="8"/>
      <c r="AA16" s="8"/>
      <c r="AB16" s="8"/>
      <c r="AC16" s="8"/>
      <c r="AD16" s="228"/>
      <c r="AE16" s="228"/>
      <c r="AF16" s="228"/>
      <c r="AG16" s="228"/>
      <c r="AH16" s="228"/>
      <c r="AI16" s="228"/>
      <c r="AJ16" s="228"/>
      <c r="AK16" s="228"/>
      <c r="AL16" s="22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228"/>
      <c r="EB16" s="228"/>
      <c r="EC16" s="228"/>
      <c r="ED16" s="228"/>
      <c r="EE16" s="228"/>
      <c r="EF16" s="228"/>
      <c r="EG16" s="228"/>
      <c r="EH16" s="228"/>
      <c r="EI16" s="8"/>
      <c r="EJ16" s="8"/>
      <c r="EK16" s="8"/>
      <c r="EL16" s="8"/>
      <c r="EM16" s="8"/>
      <c r="EN16" s="8"/>
      <c r="EO16" s="8"/>
      <c r="EP16" s="8"/>
      <c r="EQ16" s="228"/>
      <c r="ER16" s="228"/>
      <c r="ES16" s="228"/>
    </row>
    <row r="17" spans="2:212" ht="18" customHeight="1" thickBot="1">
      <c r="B17" s="389" t="s">
        <v>12</v>
      </c>
      <c r="C17" s="390"/>
      <c r="D17" s="391"/>
      <c r="E17" s="204">
        <v>0</v>
      </c>
      <c r="F17" s="144"/>
      <c r="H17" s="408"/>
      <c r="I17" s="170"/>
      <c r="J17" s="8"/>
      <c r="K17" s="8"/>
      <c r="L17" s="8"/>
      <c r="M17" s="8"/>
      <c r="N17" s="8"/>
      <c r="O17" s="8"/>
      <c r="P17" s="8"/>
      <c r="Q17" s="8"/>
      <c r="R17" s="8"/>
      <c r="S17" s="8"/>
      <c r="T17" s="8"/>
      <c r="U17" s="8"/>
      <c r="V17" s="8"/>
      <c r="W17" s="8"/>
      <c r="X17" s="8"/>
      <c r="Y17" s="8"/>
      <c r="Z17" s="8"/>
      <c r="AA17" s="8"/>
      <c r="AB17" s="8"/>
      <c r="AC17" s="8"/>
      <c r="AD17" s="228"/>
      <c r="AE17" s="228"/>
      <c r="AF17" s="228"/>
      <c r="AG17" s="228"/>
      <c r="AH17" s="228"/>
      <c r="AI17" s="228"/>
      <c r="AJ17" s="228"/>
      <c r="AK17" s="228"/>
      <c r="AL17" s="22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228"/>
      <c r="EB17" s="228"/>
      <c r="EC17" s="228"/>
      <c r="ED17" s="228"/>
      <c r="EE17" s="228"/>
      <c r="EF17" s="228"/>
      <c r="EG17" s="228"/>
      <c r="EH17" s="228"/>
      <c r="EI17" s="333" t="s">
        <v>263</v>
      </c>
      <c r="EJ17" s="334"/>
      <c r="EK17" s="334"/>
      <c r="EL17" s="334"/>
      <c r="EM17" s="335"/>
      <c r="EN17" s="335"/>
      <c r="EO17" s="335"/>
      <c r="EP17" s="336"/>
      <c r="EQ17" s="228"/>
      <c r="ER17" s="228"/>
      <c r="ES17" s="228"/>
    </row>
    <row r="18" spans="2:212" ht="17" customHeight="1" thickBot="1">
      <c r="B18" s="389" t="s">
        <v>13</v>
      </c>
      <c r="C18" s="390"/>
      <c r="D18" s="391"/>
      <c r="E18" s="204">
        <v>0</v>
      </c>
      <c r="F18" s="144"/>
      <c r="H18" s="408"/>
      <c r="I18" s="170"/>
      <c r="J18" s="8"/>
      <c r="K18" s="8"/>
      <c r="L18" s="8"/>
      <c r="M18" s="8"/>
      <c r="N18" s="8"/>
      <c r="O18" s="8"/>
      <c r="P18" s="8"/>
      <c r="Q18" s="8"/>
      <c r="R18" s="8"/>
      <c r="S18" s="8"/>
      <c r="T18" s="8"/>
      <c r="U18" s="8"/>
      <c r="V18" s="8"/>
      <c r="W18" s="8"/>
      <c r="X18" s="8"/>
      <c r="Y18" s="8"/>
      <c r="Z18" s="8"/>
      <c r="AA18" s="8"/>
      <c r="AB18" s="8"/>
      <c r="AC18" s="8"/>
      <c r="AD18" s="228"/>
      <c r="AE18" s="228"/>
      <c r="AF18" s="228"/>
      <c r="AG18" s="228"/>
      <c r="AH18" s="228"/>
      <c r="AI18" s="228"/>
      <c r="AJ18" s="228"/>
      <c r="AK18" s="228"/>
      <c r="AL18" s="22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228"/>
      <c r="EB18" s="228"/>
      <c r="EC18" s="228"/>
      <c r="ED18" s="228"/>
      <c r="EE18" s="228"/>
      <c r="EF18" s="228"/>
      <c r="EG18" s="228"/>
      <c r="EH18" s="228"/>
      <c r="EI18" s="358" t="s">
        <v>219</v>
      </c>
      <c r="EJ18" s="359"/>
      <c r="EK18" s="359"/>
      <c r="EL18" s="359"/>
      <c r="EM18" s="339"/>
      <c r="EN18" s="339"/>
      <c r="EO18" s="339"/>
      <c r="EP18" s="340"/>
      <c r="EQ18" s="228"/>
      <c r="ER18" s="228"/>
      <c r="ES18" s="228"/>
    </row>
    <row r="19" spans="2:212" ht="19" customHeight="1" thickBot="1">
      <c r="B19" s="369" t="s">
        <v>211</v>
      </c>
      <c r="C19" s="370"/>
      <c r="D19" s="204">
        <v>50000</v>
      </c>
      <c r="E19" s="295">
        <f>D19</f>
        <v>50000</v>
      </c>
      <c r="F19" s="144"/>
      <c r="H19" s="238"/>
      <c r="I19" s="170"/>
      <c r="J19" s="8"/>
      <c r="K19" s="8"/>
      <c r="L19" s="8"/>
      <c r="M19" s="8"/>
      <c r="N19" s="8"/>
      <c r="O19" s="8"/>
      <c r="P19" s="8"/>
      <c r="Q19" s="8"/>
      <c r="R19" s="8"/>
      <c r="S19" s="8"/>
      <c r="T19" s="8"/>
      <c r="U19" s="8"/>
      <c r="V19" s="8"/>
      <c r="W19" s="8"/>
      <c r="X19" s="8"/>
      <c r="Y19" s="8"/>
      <c r="Z19" s="8"/>
      <c r="AA19" s="8"/>
      <c r="AB19" s="8"/>
      <c r="AC19" s="8"/>
      <c r="AD19" s="228"/>
      <c r="AE19" s="228"/>
      <c r="AF19" s="228"/>
      <c r="AG19" s="228"/>
      <c r="AH19" s="228"/>
      <c r="AI19" s="228"/>
      <c r="AJ19" s="228"/>
      <c r="AK19" s="228"/>
      <c r="AL19" s="22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228"/>
      <c r="EB19" s="228"/>
      <c r="EC19" s="228"/>
      <c r="ED19" s="228"/>
      <c r="EE19" s="228"/>
      <c r="EF19" s="228"/>
      <c r="EG19" s="228"/>
      <c r="EH19" s="228"/>
      <c r="EI19" s="341" t="s">
        <v>220</v>
      </c>
      <c r="EJ19" s="342"/>
      <c r="EK19" s="342"/>
      <c r="EL19" s="342"/>
      <c r="EM19" s="343"/>
      <c r="EN19" s="343"/>
      <c r="EO19" s="344"/>
      <c r="EP19" s="273">
        <f>E12-E13-E14-E15-E16-E17-E18</f>
        <v>1425000</v>
      </c>
      <c r="EQ19" s="228"/>
      <c r="ER19" s="228"/>
      <c r="ES19" s="228"/>
    </row>
    <row r="20" spans="2:212" ht="19" customHeight="1" thickBot="1">
      <c r="B20" s="369" t="s">
        <v>212</v>
      </c>
      <c r="C20" s="370"/>
      <c r="D20" s="204">
        <v>250000</v>
      </c>
      <c r="E20" s="296">
        <f>IF((D20-125000)&gt;0,(D20-125000),0)</f>
        <v>125000</v>
      </c>
      <c r="F20" s="144"/>
      <c r="H20" s="238"/>
      <c r="I20" s="170"/>
      <c r="J20" s="8"/>
      <c r="K20" s="8"/>
      <c r="L20" s="8"/>
      <c r="M20" s="8"/>
      <c r="N20" s="8"/>
      <c r="O20" s="8"/>
      <c r="P20" s="8"/>
      <c r="Q20" s="8"/>
      <c r="R20" s="8"/>
      <c r="S20" s="8"/>
      <c r="T20" s="8"/>
      <c r="U20" s="8"/>
      <c r="V20" s="8"/>
      <c r="W20" s="8"/>
      <c r="X20" s="8"/>
      <c r="Y20" s="8"/>
      <c r="Z20" s="8"/>
      <c r="AA20" s="8"/>
      <c r="AB20" s="8"/>
      <c r="AC20" s="8"/>
      <c r="AD20" s="228"/>
      <c r="AE20" s="228"/>
      <c r="AF20" s="228"/>
      <c r="AG20" s="228"/>
      <c r="AH20" s="228"/>
      <c r="AI20" s="228"/>
      <c r="AJ20" s="228"/>
      <c r="AK20" s="228"/>
      <c r="AL20" s="22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228"/>
      <c r="EB20" s="228"/>
      <c r="EC20" s="228"/>
      <c r="ED20" s="228"/>
      <c r="EE20" s="228"/>
      <c r="EF20" s="228"/>
      <c r="EG20" s="228"/>
      <c r="EH20" s="228"/>
      <c r="EI20" s="345" t="s">
        <v>221</v>
      </c>
      <c r="EJ20" s="346"/>
      <c r="EK20" s="346"/>
      <c r="EL20" s="346"/>
      <c r="EM20" s="307"/>
      <c r="EN20" s="307"/>
      <c r="EO20" s="308"/>
      <c r="EP20" s="274">
        <f>E19+E20</f>
        <v>175000</v>
      </c>
      <c r="EQ20" s="228"/>
      <c r="ER20" s="228"/>
      <c r="ES20" s="228"/>
    </row>
    <row r="21" spans="2:212" ht="20" thickBot="1">
      <c r="B21" s="423" t="s">
        <v>14</v>
      </c>
      <c r="C21" s="424"/>
      <c r="D21" s="425"/>
      <c r="E21" s="240">
        <f>SUM(E12-E13-E14-E15-E16-E17-E18+E19+E20,0)</f>
        <v>1600000</v>
      </c>
      <c r="F21" s="144"/>
      <c r="H21" s="7"/>
      <c r="I21" s="170"/>
      <c r="J21" s="8"/>
      <c r="K21" s="8"/>
      <c r="L21" s="8"/>
      <c r="M21" s="8"/>
      <c r="N21" s="8"/>
      <c r="O21" s="8"/>
      <c r="P21" s="8"/>
      <c r="Q21" s="8"/>
      <c r="R21" s="8"/>
      <c r="S21" s="8"/>
      <c r="T21" s="8"/>
      <c r="U21" s="8"/>
      <c r="V21" s="8"/>
      <c r="W21" s="8"/>
      <c r="X21" s="8"/>
      <c r="Y21" s="8"/>
      <c r="Z21" s="8"/>
      <c r="AA21" s="8"/>
      <c r="AB21" s="8"/>
      <c r="AC21" s="8"/>
      <c r="AD21" s="228"/>
      <c r="AE21" s="228"/>
      <c r="AF21" s="228"/>
      <c r="AG21" s="228"/>
      <c r="AH21" s="228"/>
      <c r="AI21" s="228"/>
      <c r="AJ21" s="228"/>
      <c r="AK21" s="228"/>
      <c r="AL21" s="22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228"/>
      <c r="EB21" s="228"/>
      <c r="EC21" s="228"/>
      <c r="ED21" s="228"/>
      <c r="EE21" s="228"/>
      <c r="EF21" s="228"/>
      <c r="EG21" s="228"/>
      <c r="EH21" s="228"/>
      <c r="EI21" s="347" t="s">
        <v>222</v>
      </c>
      <c r="EJ21" s="348"/>
      <c r="EK21" s="348"/>
      <c r="EL21" s="348"/>
      <c r="EM21" s="349"/>
      <c r="EN21" s="349"/>
      <c r="EO21" s="330"/>
      <c r="EP21" s="275">
        <f>EP19+EP20</f>
        <v>1600000</v>
      </c>
      <c r="EQ21" s="228"/>
      <c r="ER21" s="228"/>
      <c r="ES21" s="228"/>
      <c r="ET21" s="229"/>
    </row>
    <row r="22" spans="2:212" ht="19" thickTop="1">
      <c r="B22" s="426" t="s">
        <v>255</v>
      </c>
      <c r="C22" s="427"/>
      <c r="D22" s="428"/>
      <c r="E22" s="174">
        <f>EP32</f>
        <v>0</v>
      </c>
      <c r="F22" s="144"/>
      <c r="H22" s="7"/>
      <c r="I22" s="170"/>
      <c r="J22" s="8"/>
      <c r="K22" s="8"/>
      <c r="L22" s="8"/>
      <c r="M22" s="8"/>
      <c r="N22" s="8"/>
      <c r="O22" s="8"/>
      <c r="P22" s="8"/>
      <c r="Q22" s="8"/>
      <c r="R22" s="8"/>
      <c r="S22" s="8"/>
      <c r="T22" s="8"/>
      <c r="U22" s="8"/>
      <c r="V22" s="8"/>
      <c r="W22" s="8"/>
      <c r="X22" s="8"/>
      <c r="Y22" s="8"/>
      <c r="Z22" s="8"/>
      <c r="AA22" s="8"/>
      <c r="AB22" s="8"/>
      <c r="AC22" s="8"/>
      <c r="AD22" s="228"/>
      <c r="AE22" s="228"/>
      <c r="AF22" s="228"/>
      <c r="AG22" s="228"/>
      <c r="AH22" s="228"/>
      <c r="AI22" s="228"/>
      <c r="AJ22" s="228"/>
      <c r="AK22" s="228"/>
      <c r="AL22" s="22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228"/>
      <c r="EB22" s="228"/>
      <c r="EC22" s="228"/>
      <c r="ED22" s="228"/>
      <c r="EE22" s="228"/>
      <c r="EF22" s="228"/>
      <c r="EG22" s="228"/>
      <c r="EH22" s="228"/>
      <c r="EI22" s="325" t="s">
        <v>223</v>
      </c>
      <c r="EJ22" s="326"/>
      <c r="EK22" s="326"/>
      <c r="EL22" s="326"/>
      <c r="EM22" s="327"/>
      <c r="EN22" s="276" t="s">
        <v>224</v>
      </c>
      <c r="EO22" s="276" t="s">
        <v>225</v>
      </c>
      <c r="EP22" s="277" t="s">
        <v>226</v>
      </c>
      <c r="EQ22" s="228"/>
      <c r="ER22" s="228"/>
      <c r="ES22" s="228"/>
    </row>
    <row r="23" spans="2:212" ht="19" thickBot="1">
      <c r="B23" s="365" t="s">
        <v>214</v>
      </c>
      <c r="C23" s="366"/>
      <c r="D23" s="367"/>
      <c r="E23" s="9">
        <f>EP33</f>
        <v>93750</v>
      </c>
      <c r="F23" s="144"/>
      <c r="H23" s="7"/>
      <c r="I23" s="170"/>
      <c r="J23" s="8"/>
      <c r="K23" s="8"/>
      <c r="L23" s="8"/>
      <c r="M23" s="8"/>
      <c r="N23" s="8"/>
      <c r="O23" s="8"/>
      <c r="P23" s="8"/>
      <c r="Q23" s="8"/>
      <c r="R23" s="8"/>
      <c r="S23" s="8"/>
      <c r="T23" s="8"/>
      <c r="U23" s="8"/>
      <c r="V23" s="8"/>
      <c r="W23" s="8"/>
      <c r="X23" s="8"/>
      <c r="Y23" s="8"/>
      <c r="Z23" s="8"/>
      <c r="AA23" s="8"/>
      <c r="AB23" s="8"/>
      <c r="AC23" s="8"/>
      <c r="AD23" s="228"/>
      <c r="AE23" s="228"/>
      <c r="AF23" s="228"/>
      <c r="AG23" s="228"/>
      <c r="AH23" s="228"/>
      <c r="AI23" s="228"/>
      <c r="AJ23" s="228"/>
      <c r="AK23" s="228"/>
      <c r="AL23" s="22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228"/>
      <c r="EB23" s="228"/>
      <c r="EC23" s="228"/>
      <c r="ED23" s="228"/>
      <c r="EE23" s="228"/>
      <c r="EF23" s="228"/>
      <c r="EG23" s="228"/>
      <c r="EH23" s="228"/>
      <c r="EI23" s="328" t="s">
        <v>227</v>
      </c>
      <c r="EJ23" s="329"/>
      <c r="EK23" s="329"/>
      <c r="EL23" s="329"/>
      <c r="EM23" s="330"/>
      <c r="EN23" s="278">
        <v>0</v>
      </c>
      <c r="EO23" s="279">
        <f>IF(EP19&gt;400000,400000,EP19)</f>
        <v>400000</v>
      </c>
      <c r="EP23" s="280">
        <f t="shared" ref="EP23:EP29" si="0">+EO23*EN23</f>
        <v>0</v>
      </c>
      <c r="EQ23" s="228"/>
      <c r="ER23" s="228"/>
      <c r="ES23" s="228"/>
    </row>
    <row r="24" spans="2:212" ht="20" thickTop="1" thickBot="1">
      <c r="B24" s="362" t="s">
        <v>215</v>
      </c>
      <c r="C24" s="363"/>
      <c r="D24" s="364"/>
      <c r="E24" s="241">
        <f>EP34</f>
        <v>10000</v>
      </c>
      <c r="F24" s="144"/>
      <c r="H24" s="7"/>
      <c r="I24" s="170"/>
      <c r="J24" s="8"/>
      <c r="K24" s="8"/>
      <c r="L24" s="8"/>
      <c r="M24" s="8"/>
      <c r="N24" s="8"/>
      <c r="O24" s="8"/>
      <c r="P24" s="8"/>
      <c r="Q24" s="8"/>
      <c r="R24" s="8"/>
      <c r="S24" s="8"/>
      <c r="T24" s="8"/>
      <c r="U24" s="8"/>
      <c r="V24" s="8"/>
      <c r="W24" s="8"/>
      <c r="X24" s="8"/>
      <c r="Y24" s="8"/>
      <c r="Z24" s="8"/>
      <c r="AA24" s="8"/>
      <c r="AB24" s="8"/>
      <c r="AC24" s="8"/>
      <c r="AD24" s="228"/>
      <c r="AE24" s="228"/>
      <c r="AF24" s="228"/>
      <c r="AG24" s="228"/>
      <c r="AH24" s="228"/>
      <c r="AI24" s="228"/>
      <c r="AJ24" s="228"/>
      <c r="AK24" s="228"/>
      <c r="AL24" s="22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228"/>
      <c r="EB24" s="228"/>
      <c r="EC24" s="228"/>
      <c r="ED24" s="228"/>
      <c r="EE24" s="228"/>
      <c r="EF24" s="228"/>
      <c r="EG24" s="228"/>
      <c r="EH24" s="228"/>
      <c r="EI24" s="331" t="s">
        <v>228</v>
      </c>
      <c r="EJ24" s="332"/>
      <c r="EK24" s="332"/>
      <c r="EL24" s="332"/>
      <c r="EM24" s="308"/>
      <c r="EN24" s="281">
        <v>0.05</v>
      </c>
      <c r="EO24" s="282">
        <f>IF(EP19&gt;800000,400000,EP19-EO23)</f>
        <v>400000</v>
      </c>
      <c r="EP24" s="283">
        <f t="shared" si="0"/>
        <v>20000</v>
      </c>
      <c r="EQ24" s="228"/>
      <c r="ER24" s="228"/>
      <c r="ES24" s="228"/>
    </row>
    <row r="25" spans="2:212" ht="20" thickTop="1" thickBot="1">
      <c r="B25" s="362" t="s">
        <v>216</v>
      </c>
      <c r="C25" s="363"/>
      <c r="D25" s="364"/>
      <c r="E25" s="241">
        <f>EP35</f>
        <v>15625</v>
      </c>
      <c r="F25" s="144"/>
      <c r="H25" s="7"/>
      <c r="I25" s="170"/>
      <c r="J25" s="8"/>
      <c r="K25" s="8"/>
      <c r="L25" s="8"/>
      <c r="M25" s="8"/>
      <c r="N25" s="8"/>
      <c r="O25" s="8"/>
      <c r="P25" s="8"/>
      <c r="Q25" s="8"/>
      <c r="R25" s="8"/>
      <c r="S25" s="8"/>
      <c r="T25" s="8"/>
      <c r="U25" s="8"/>
      <c r="V25" s="8"/>
      <c r="W25" s="8"/>
      <c r="X25" s="8"/>
      <c r="Y25" s="8"/>
      <c r="Z25" s="8"/>
      <c r="AA25" s="8"/>
      <c r="AB25" s="8"/>
      <c r="AC25" s="8"/>
      <c r="AD25" s="228"/>
      <c r="AE25" s="228"/>
      <c r="AF25" s="228"/>
      <c r="AG25" s="228"/>
      <c r="AH25" s="228"/>
      <c r="AI25" s="228"/>
      <c r="AJ25" s="228"/>
      <c r="AK25" s="228"/>
      <c r="AL25" s="22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228"/>
      <c r="EB25" s="228"/>
      <c r="EC25" s="228"/>
      <c r="ED25" s="228"/>
      <c r="EE25" s="228"/>
      <c r="EF25" s="228"/>
      <c r="EG25" s="228"/>
      <c r="EH25" s="228"/>
      <c r="EI25" s="328" t="s">
        <v>229</v>
      </c>
      <c r="EJ25" s="329"/>
      <c r="EK25" s="329"/>
      <c r="EL25" s="329"/>
      <c r="EM25" s="330"/>
      <c r="EN25" s="284">
        <v>0.1</v>
      </c>
      <c r="EO25" s="279">
        <f>IF(EP19&gt;1200000,400000,EP19-EO23-EO24)</f>
        <v>400000</v>
      </c>
      <c r="EP25" s="280">
        <f t="shared" si="0"/>
        <v>40000</v>
      </c>
      <c r="EQ25" s="228"/>
      <c r="ER25" s="228"/>
      <c r="ES25" s="228"/>
    </row>
    <row r="26" spans="2:212" ht="20" thickTop="1" thickBot="1">
      <c r="B26" s="365" t="s">
        <v>254</v>
      </c>
      <c r="C26" s="366"/>
      <c r="D26" s="367"/>
      <c r="E26" s="239">
        <f>EP36</f>
        <v>25625</v>
      </c>
      <c r="F26" s="144"/>
      <c r="H26" s="7"/>
      <c r="I26" s="170"/>
      <c r="J26" s="8"/>
      <c r="K26" s="8"/>
      <c r="L26" s="8"/>
      <c r="M26" s="8"/>
      <c r="N26" s="8"/>
      <c r="O26" s="8"/>
      <c r="P26" s="8"/>
      <c r="Q26" s="8"/>
      <c r="R26" s="8"/>
      <c r="S26" s="8"/>
      <c r="T26" s="8"/>
      <c r="U26" s="8"/>
      <c r="V26" s="8"/>
      <c r="W26" s="8"/>
      <c r="X26" s="8"/>
      <c r="Y26" s="8"/>
      <c r="Z26" s="8"/>
      <c r="AA26" s="8"/>
      <c r="AB26" s="8"/>
      <c r="AC26" s="8"/>
      <c r="AD26" s="228"/>
      <c r="AE26" s="228"/>
      <c r="AF26" s="228"/>
      <c r="AG26" s="228"/>
      <c r="AH26" s="228"/>
      <c r="AI26" s="228"/>
      <c r="AJ26" s="228"/>
      <c r="AK26" s="228"/>
      <c r="AL26" s="22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228"/>
      <c r="EB26" s="228"/>
      <c r="EC26" s="228"/>
      <c r="ED26" s="228"/>
      <c r="EE26" s="228"/>
      <c r="EF26" s="228"/>
      <c r="EG26" s="228"/>
      <c r="EH26" s="228"/>
      <c r="EI26" s="331" t="s">
        <v>230</v>
      </c>
      <c r="EJ26" s="332"/>
      <c r="EK26" s="332"/>
      <c r="EL26" s="332"/>
      <c r="EM26" s="308"/>
      <c r="EN26" s="281">
        <v>0.15</v>
      </c>
      <c r="EO26" s="282">
        <f>IF(EP19&gt;1600000,400000,EP19-EO23-EO24-EO25)</f>
        <v>225000</v>
      </c>
      <c r="EP26" s="283">
        <f t="shared" si="0"/>
        <v>33750</v>
      </c>
      <c r="EQ26" s="228"/>
      <c r="ER26" s="228"/>
      <c r="ES26" s="228"/>
    </row>
    <row r="27" spans="2:212" ht="19" thickTop="1">
      <c r="B27" s="429" t="s">
        <v>256</v>
      </c>
      <c r="C27" s="430"/>
      <c r="D27" s="431"/>
      <c r="E27" s="213">
        <f>EP38</f>
        <v>0</v>
      </c>
      <c r="F27" s="144"/>
      <c r="EI27" s="328" t="s">
        <v>231</v>
      </c>
      <c r="EJ27" s="329"/>
      <c r="EK27" s="329"/>
      <c r="EL27" s="329"/>
      <c r="EM27" s="330"/>
      <c r="EN27" s="284">
        <v>0.2</v>
      </c>
      <c r="EO27" s="279">
        <f>IF(EP19&gt;2000000,400000,EP19-EO23-EO24-EO25-EO26)</f>
        <v>0</v>
      </c>
      <c r="EP27" s="280">
        <f t="shared" si="0"/>
        <v>0</v>
      </c>
    </row>
    <row r="28" spans="2:212" ht="19" thickBot="1">
      <c r="B28" s="429" t="s">
        <v>15</v>
      </c>
      <c r="C28" s="430"/>
      <c r="D28" s="431"/>
      <c r="E28" s="214">
        <f>EP40</f>
        <v>4775</v>
      </c>
      <c r="F28" s="144"/>
      <c r="EI28" s="331" t="s">
        <v>232</v>
      </c>
      <c r="EJ28" s="332"/>
      <c r="EK28" s="332"/>
      <c r="EL28" s="332"/>
      <c r="EM28" s="308"/>
      <c r="EN28" s="281">
        <v>0.25</v>
      </c>
      <c r="EO28" s="282">
        <f>IF(EP19&gt;2400000,400000,EP19-EO23-EO24-EO25-EO26-EO27)</f>
        <v>0</v>
      </c>
      <c r="EP28" s="283">
        <f t="shared" si="0"/>
        <v>0</v>
      </c>
    </row>
    <row r="29" spans="2:212" ht="23" thickTop="1" thickBot="1">
      <c r="B29" s="435" t="s">
        <v>16</v>
      </c>
      <c r="C29" s="436"/>
      <c r="D29" s="437"/>
      <c r="E29" s="242">
        <f>EP41</f>
        <v>124150</v>
      </c>
      <c r="F29" s="144"/>
      <c r="EI29" s="328" t="s">
        <v>233</v>
      </c>
      <c r="EJ29" s="329"/>
      <c r="EK29" s="329"/>
      <c r="EL29" s="329"/>
      <c r="EM29" s="330"/>
      <c r="EN29" s="284">
        <v>0.3</v>
      </c>
      <c r="EO29" s="279">
        <f>+IF(EP19&gt;2400000,EP19-2400000,EP19-EO23-EO24-EO25-EO26-EO27-EO28)</f>
        <v>0</v>
      </c>
      <c r="EP29" s="280">
        <f t="shared" si="0"/>
        <v>0</v>
      </c>
    </row>
    <row r="30" spans="2:212" ht="20" thickBot="1">
      <c r="B30" s="438" t="s">
        <v>241</v>
      </c>
      <c r="C30" s="439"/>
      <c r="D30" s="440"/>
      <c r="E30" s="205">
        <v>0</v>
      </c>
      <c r="F30" s="144"/>
      <c r="EI30" s="354" t="s">
        <v>234</v>
      </c>
      <c r="EJ30" s="355"/>
      <c r="EK30" s="355"/>
      <c r="EL30" s="355"/>
      <c r="EM30" s="356"/>
      <c r="EN30" s="356"/>
      <c r="EO30" s="357"/>
      <c r="EP30" s="285">
        <f>+SUM(EP23:EP29)</f>
        <v>93750</v>
      </c>
    </row>
    <row r="31" spans="2:212" ht="18" thickTop="1" thickBot="1">
      <c r="B31" s="429" t="s">
        <v>19</v>
      </c>
      <c r="C31" s="430"/>
      <c r="D31" s="431"/>
      <c r="E31" s="10">
        <f>E29-E30</f>
        <v>124150</v>
      </c>
      <c r="F31" s="144"/>
      <c r="EI31" s="317"/>
      <c r="EJ31" s="318"/>
      <c r="EK31" s="318"/>
      <c r="EL31" s="318"/>
      <c r="EM31" s="319"/>
      <c r="EN31" s="319"/>
      <c r="EO31" s="319"/>
      <c r="EP31" s="320"/>
    </row>
    <row r="32" spans="2:212" ht="20" customHeight="1" thickTop="1" thickBot="1">
      <c r="B32" s="441" t="s">
        <v>20</v>
      </c>
      <c r="C32" s="442"/>
      <c r="D32" s="442"/>
      <c r="E32" s="235">
        <f>(E29/E21)</f>
        <v>7.7593750000000003E-2</v>
      </c>
      <c r="F32" s="144"/>
      <c r="EI32" s="350" t="s">
        <v>235</v>
      </c>
      <c r="EJ32" s="351"/>
      <c r="EK32" s="351"/>
      <c r="EL32" s="351"/>
      <c r="EM32" s="352"/>
      <c r="EN32" s="352"/>
      <c r="EO32" s="353"/>
      <c r="EP32" s="286">
        <f>IF(EP19&gt;=1200000,(IF(EP30&gt;=(EP19-1200000),(EP30-(EP19-1200000)),IF(EP30&gt;60000,0,EP30))),IF(EP30&gt;60000,0,EP30))</f>
        <v>0</v>
      </c>
      <c r="HC32" s="187" t="s">
        <v>201</v>
      </c>
      <c r="HD32" s="176" t="s">
        <v>202</v>
      </c>
    </row>
    <row r="33" spans="2:212" ht="20" customHeight="1" thickBot="1">
      <c r="B33" s="145"/>
      <c r="C33" s="146"/>
      <c r="D33" s="146"/>
      <c r="E33" s="11"/>
      <c r="F33" s="144"/>
      <c r="EI33" s="311" t="s">
        <v>236</v>
      </c>
      <c r="EJ33" s="312"/>
      <c r="EK33" s="312"/>
      <c r="EL33" s="312"/>
      <c r="EM33" s="307"/>
      <c r="EN33" s="307"/>
      <c r="EO33" s="308"/>
      <c r="EP33" s="287">
        <f>+EP30-EP32</f>
        <v>93750</v>
      </c>
      <c r="HC33" s="188">
        <f>IF(GZ178&lt;=12500,0,GZ178)</f>
        <v>247500</v>
      </c>
      <c r="HD33" s="176">
        <f ca="1">IF(D7&gt;80,HC35,IF(D7&gt;60,HC34,IF(D7&lt;60,HC33)))</f>
        <v>247500</v>
      </c>
    </row>
    <row r="34" spans="2:212" ht="26.25" customHeight="1" thickBot="1">
      <c r="B34" s="443" t="s">
        <v>210</v>
      </c>
      <c r="C34" s="444"/>
      <c r="D34" s="444"/>
      <c r="E34" s="445"/>
      <c r="F34" s="144"/>
      <c r="H34" s="3"/>
      <c r="EI34" s="297" t="s">
        <v>215</v>
      </c>
      <c r="EJ34" s="298"/>
      <c r="EK34" s="298"/>
      <c r="EL34" s="298"/>
      <c r="EM34" s="299"/>
      <c r="EN34" s="299"/>
      <c r="EO34" s="300"/>
      <c r="EP34" s="288">
        <f>ROUND(E19*0.2,0)</f>
        <v>10000</v>
      </c>
      <c r="FC34" s="178"/>
      <c r="FD34" s="179"/>
      <c r="FE34" s="179"/>
      <c r="FF34" s="179"/>
      <c r="FG34" s="179"/>
      <c r="FH34" s="180"/>
      <c r="HC34" s="188">
        <f>IF(GZ179&lt;=10000,0,GZ179)</f>
        <v>245000</v>
      </c>
    </row>
    <row r="35" spans="2:212" ht="22" thickBot="1">
      <c r="B35" s="432" t="s">
        <v>5</v>
      </c>
      <c r="C35" s="433"/>
      <c r="D35" s="434"/>
      <c r="E35" s="168">
        <f>E10</f>
        <v>1500000</v>
      </c>
      <c r="F35" s="147"/>
      <c r="EI35" s="305" t="s">
        <v>216</v>
      </c>
      <c r="EJ35" s="306"/>
      <c r="EK35" s="306"/>
      <c r="EL35" s="306"/>
      <c r="EM35" s="307"/>
      <c r="EN35" s="307"/>
      <c r="EO35" s="308"/>
      <c r="EP35" s="288">
        <f>ROUND(E20*0.125,0)</f>
        <v>15625</v>
      </c>
      <c r="FC35" s="189"/>
      <c r="FD35" s="190"/>
      <c r="FE35" s="190"/>
      <c r="FF35" s="190"/>
      <c r="FG35" s="190"/>
      <c r="FH35" s="180"/>
      <c r="HC35" s="188">
        <f>IF(GZ180&lt;=0,0,GZ180)</f>
        <v>235000</v>
      </c>
    </row>
    <row r="36" spans="2:212" ht="20" thickTop="1" thickBot="1">
      <c r="B36" s="249" t="s">
        <v>21</v>
      </c>
      <c r="C36" s="250"/>
      <c r="D36" s="251"/>
      <c r="E36" s="12">
        <f>-SUM(D37+D42+D43+D44)</f>
        <v>-50000</v>
      </c>
      <c r="F36" s="144"/>
      <c r="EI36" s="309" t="s">
        <v>217</v>
      </c>
      <c r="EJ36" s="310"/>
      <c r="EK36" s="310"/>
      <c r="EL36" s="310"/>
      <c r="EM36" s="299"/>
      <c r="EN36" s="299"/>
      <c r="EO36" s="300"/>
      <c r="EP36" s="288">
        <f>(EP34+EP35)</f>
        <v>25625</v>
      </c>
      <c r="FC36" s="178"/>
      <c r="FD36" s="179"/>
      <c r="FE36" s="179"/>
      <c r="FF36" s="179"/>
      <c r="FG36" s="179"/>
      <c r="FH36" s="180"/>
    </row>
    <row r="37" spans="2:212" ht="19" thickTop="1">
      <c r="B37" s="249" t="s">
        <v>22</v>
      </c>
      <c r="C37" s="148"/>
      <c r="D37" s="13">
        <f>MAX(MIN(D39:D41),0)</f>
        <v>0</v>
      </c>
      <c r="E37" s="14"/>
      <c r="F37" s="144"/>
      <c r="EI37" s="311" t="s">
        <v>17</v>
      </c>
      <c r="EJ37" s="312"/>
      <c r="EK37" s="312"/>
      <c r="EL37" s="312"/>
      <c r="EM37" s="307"/>
      <c r="EN37" s="307"/>
      <c r="EO37" s="308"/>
      <c r="EP37" s="289">
        <f>EP33+EP36</f>
        <v>119375</v>
      </c>
      <c r="FC37" s="178"/>
      <c r="FD37" s="182"/>
      <c r="FE37" s="182"/>
      <c r="FF37" s="182"/>
      <c r="FG37" s="184"/>
      <c r="FH37" s="180"/>
    </row>
    <row r="38" spans="2:212" ht="18">
      <c r="B38" s="252" t="s">
        <v>189</v>
      </c>
      <c r="C38" s="215" t="s">
        <v>6</v>
      </c>
      <c r="D38" s="15"/>
      <c r="E38" s="14"/>
      <c r="F38" s="144"/>
      <c r="EI38" s="297" t="s">
        <v>237</v>
      </c>
      <c r="EJ38" s="298"/>
      <c r="EK38" s="298"/>
      <c r="EL38" s="298"/>
      <c r="EM38" s="299"/>
      <c r="EN38" s="299"/>
      <c r="EO38" s="300"/>
      <c r="EP38" s="290">
        <f>ROUND(IF(EP21&gt;20000000,EP37*0.25,(IF(EP21&gt;10000000,EP37*0.15,(IF(EP21&gt;5000000,EP37*0.1,0))))),0)</f>
        <v>0</v>
      </c>
      <c r="FC38" s="178"/>
      <c r="FD38" s="182"/>
      <c r="FE38" s="182"/>
      <c r="FF38" s="191"/>
      <c r="FG38" s="184"/>
      <c r="FH38" s="180"/>
    </row>
    <row r="39" spans="2:212" ht="18">
      <c r="B39" s="253" t="s">
        <v>23</v>
      </c>
      <c r="C39" s="206">
        <v>0</v>
      </c>
      <c r="D39" s="16">
        <f>IF(UPPER(C38)=EW8,C39*0.5,C39*0.4)</f>
        <v>0</v>
      </c>
      <c r="E39" s="14"/>
      <c r="F39" s="144"/>
      <c r="I39" s="172"/>
      <c r="J39" s="192"/>
      <c r="K39" s="192"/>
      <c r="L39" s="192"/>
      <c r="M39" s="192"/>
      <c r="N39" s="192"/>
      <c r="O39" s="192"/>
      <c r="P39" s="192"/>
      <c r="Q39" s="192"/>
      <c r="R39" s="192"/>
      <c r="S39" s="192"/>
      <c r="T39" s="192"/>
      <c r="U39" s="192"/>
      <c r="V39" s="192"/>
      <c r="W39" s="192"/>
      <c r="X39" s="192"/>
      <c r="Y39" s="192"/>
      <c r="Z39" s="192"/>
      <c r="AA39" s="192"/>
      <c r="AB39" s="192"/>
      <c r="AC39" s="192"/>
      <c r="AD39" s="230"/>
      <c r="AE39" s="230"/>
      <c r="AF39" s="230"/>
      <c r="AG39" s="230"/>
      <c r="AH39" s="230"/>
      <c r="AI39" s="230"/>
      <c r="AJ39" s="230"/>
      <c r="AK39" s="230"/>
      <c r="AL39" s="230"/>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c r="CZ39" s="192"/>
      <c r="DA39" s="192"/>
      <c r="DB39" s="192"/>
      <c r="DC39" s="192"/>
      <c r="DD39" s="192"/>
      <c r="DE39" s="192"/>
      <c r="DF39" s="192"/>
      <c r="DG39" s="192"/>
      <c r="DH39" s="192"/>
      <c r="DI39" s="192"/>
      <c r="DJ39" s="192"/>
      <c r="DK39" s="192"/>
      <c r="DL39" s="192"/>
      <c r="DM39" s="192"/>
      <c r="DN39" s="192"/>
      <c r="DO39" s="192"/>
      <c r="DP39" s="192"/>
      <c r="DQ39" s="192"/>
      <c r="DR39" s="192"/>
      <c r="DS39" s="192"/>
      <c r="DT39" s="192"/>
      <c r="DU39" s="192"/>
      <c r="DV39" s="192"/>
      <c r="DW39" s="192"/>
      <c r="DX39" s="192"/>
      <c r="DY39" s="192"/>
      <c r="DZ39" s="192"/>
      <c r="EA39" s="230"/>
      <c r="EB39" s="230"/>
      <c r="EC39" s="230"/>
      <c r="ED39" s="230"/>
      <c r="EE39" s="230"/>
      <c r="EF39" s="230"/>
      <c r="EG39" s="230"/>
      <c r="EH39" s="230"/>
      <c r="EI39" s="305" t="s">
        <v>238</v>
      </c>
      <c r="EJ39" s="306"/>
      <c r="EK39" s="306"/>
      <c r="EL39" s="306"/>
      <c r="EM39" s="307"/>
      <c r="EN39" s="307"/>
      <c r="EO39" s="308"/>
      <c r="EP39" s="289">
        <f>EP37+EP38</f>
        <v>119375</v>
      </c>
      <c r="EQ39" s="230"/>
      <c r="FC39" s="178"/>
      <c r="FD39" s="182"/>
      <c r="FE39" s="182"/>
      <c r="FF39" s="182"/>
      <c r="FG39" s="184"/>
      <c r="FH39" s="180"/>
    </row>
    <row r="40" spans="2:212" ht="18">
      <c r="B40" s="254" t="s">
        <v>24</v>
      </c>
      <c r="C40" s="206">
        <v>0</v>
      </c>
      <c r="D40" s="13">
        <f>C40-(C39*0.1)</f>
        <v>0</v>
      </c>
      <c r="E40" s="14"/>
      <c r="F40" s="144"/>
      <c r="EI40" s="297" t="s">
        <v>15</v>
      </c>
      <c r="EJ40" s="298"/>
      <c r="EK40" s="298"/>
      <c r="EL40" s="298"/>
      <c r="EM40" s="299"/>
      <c r="EN40" s="299"/>
      <c r="EO40" s="300"/>
      <c r="EP40" s="290">
        <f>ROUND(EP39*0.04,0)</f>
        <v>4775</v>
      </c>
      <c r="FC40" s="178"/>
      <c r="FD40" s="182"/>
      <c r="FE40" s="182"/>
      <c r="FF40" s="182"/>
      <c r="FG40" s="184"/>
      <c r="FH40" s="180"/>
    </row>
    <row r="41" spans="2:212" ht="24" thickBot="1">
      <c r="B41" s="254" t="s">
        <v>25</v>
      </c>
      <c r="C41" s="207">
        <v>0</v>
      </c>
      <c r="D41" s="17">
        <f>+C41</f>
        <v>0</v>
      </c>
      <c r="E41" s="14"/>
      <c r="F41" s="144"/>
      <c r="EI41" s="301" t="s">
        <v>239</v>
      </c>
      <c r="EJ41" s="302"/>
      <c r="EK41" s="302"/>
      <c r="EL41" s="302"/>
      <c r="EM41" s="303"/>
      <c r="EN41" s="303"/>
      <c r="EO41" s="304"/>
      <c r="EP41" s="291">
        <f>+EP40+EP39</f>
        <v>124150</v>
      </c>
      <c r="FC41" s="178"/>
      <c r="FD41" s="186"/>
      <c r="FE41" s="182"/>
      <c r="FF41" s="182"/>
      <c r="FG41" s="184"/>
      <c r="FH41" s="180"/>
      <c r="HC41" s="188">
        <f ca="1">ROUND(IF(GZ191&lt;12500,0,IF(GZ191&gt;12500,GZ191)),0)</f>
        <v>217500</v>
      </c>
    </row>
    <row r="42" spans="2:212" ht="17" thickTop="1">
      <c r="B42" s="249" t="s">
        <v>257</v>
      </c>
      <c r="C42" s="245"/>
      <c r="D42" s="18">
        <v>50000</v>
      </c>
      <c r="E42" s="14"/>
      <c r="F42" s="149"/>
      <c r="FC42" s="189"/>
      <c r="FD42" s="190"/>
      <c r="FE42" s="190"/>
      <c r="FF42" s="190"/>
      <c r="FG42" s="190"/>
      <c r="FH42" s="180"/>
    </row>
    <row r="43" spans="2:212" ht="16">
      <c r="B43" s="249" t="s">
        <v>26</v>
      </c>
      <c r="C43" s="208">
        <v>0</v>
      </c>
      <c r="D43" s="18">
        <f>+C43</f>
        <v>0</v>
      </c>
      <c r="E43" s="14"/>
      <c r="F43" s="144"/>
      <c r="FC43" s="178"/>
      <c r="FD43" s="179"/>
      <c r="FE43" s="179"/>
      <c r="FF43" s="179"/>
      <c r="FG43" s="179"/>
      <c r="FH43" s="180"/>
    </row>
    <row r="44" spans="2:212" ht="16">
      <c r="B44" s="249" t="s">
        <v>194</v>
      </c>
      <c r="C44" s="208"/>
      <c r="D44" s="18">
        <f>IF(C44&gt;2500,2500,C44)</f>
        <v>0</v>
      </c>
      <c r="E44" s="14"/>
      <c r="F44" s="144"/>
      <c r="FC44" s="178"/>
      <c r="FD44" s="182"/>
      <c r="FE44" s="182"/>
      <c r="FF44" s="182"/>
      <c r="FG44" s="184"/>
      <c r="FH44" s="180"/>
    </row>
    <row r="45" spans="2:212" ht="18" thickBot="1">
      <c r="B45" s="255" t="s">
        <v>27</v>
      </c>
      <c r="C45" s="148"/>
      <c r="D45" s="148"/>
      <c r="E45" s="19">
        <f>SUM(E35+E36,0)</f>
        <v>1450000</v>
      </c>
      <c r="F45" s="144"/>
      <c r="FC45" s="178"/>
      <c r="FD45" s="182"/>
      <c r="FE45" s="182"/>
      <c r="FF45" s="191"/>
      <c r="FG45" s="184"/>
      <c r="FH45" s="180"/>
    </row>
    <row r="46" spans="2:212" ht="18" thickTop="1" thickBot="1">
      <c r="B46" s="256" t="s">
        <v>28</v>
      </c>
      <c r="C46" s="148"/>
      <c r="D46" s="20">
        <f>SUM(C48:C48)</f>
        <v>0</v>
      </c>
      <c r="E46" s="21">
        <f>+D46</f>
        <v>0</v>
      </c>
      <c r="F46" s="144"/>
      <c r="FC46" s="178"/>
      <c r="FD46" s="182"/>
      <c r="FE46" s="182"/>
      <c r="FF46" s="182"/>
      <c r="FG46" s="184"/>
      <c r="FH46" s="180"/>
    </row>
    <row r="47" spans="2:212" ht="17" thickTop="1">
      <c r="B47" s="256" t="s">
        <v>29</v>
      </c>
      <c r="C47" s="148"/>
      <c r="D47" s="148"/>
      <c r="E47" s="14"/>
      <c r="F47" s="144"/>
      <c r="FC47" s="178"/>
      <c r="FD47" s="186"/>
      <c r="FE47" s="182"/>
      <c r="FF47" s="182"/>
      <c r="FG47" s="184"/>
      <c r="FH47" s="180"/>
    </row>
    <row r="48" spans="2:212" ht="16">
      <c r="B48" s="253" t="s">
        <v>203</v>
      </c>
      <c r="C48" s="22">
        <f>E11</f>
        <v>0</v>
      </c>
      <c r="D48" s="148"/>
      <c r="E48" s="14"/>
      <c r="F48" s="144"/>
      <c r="FC48" s="189"/>
      <c r="FD48" s="189"/>
      <c r="FE48" s="189"/>
      <c r="FF48" s="189"/>
      <c r="FG48" s="189"/>
      <c r="FH48" s="180"/>
    </row>
    <row r="49" spans="2:164" ht="18" thickBot="1">
      <c r="B49" s="257" t="s">
        <v>30</v>
      </c>
      <c r="C49" s="148"/>
      <c r="D49" s="148"/>
      <c r="E49" s="23">
        <f>SUM(D50:D52)</f>
        <v>0</v>
      </c>
      <c r="F49" s="144"/>
      <c r="FC49" s="178"/>
      <c r="FD49" s="178"/>
      <c r="FE49" s="178"/>
      <c r="FF49" s="179"/>
      <c r="FG49" s="179"/>
      <c r="FH49" s="180"/>
    </row>
    <row r="50" spans="2:164" ht="17" thickTop="1">
      <c r="B50" s="254" t="s">
        <v>31</v>
      </c>
      <c r="C50" s="208">
        <v>0</v>
      </c>
      <c r="D50" s="236">
        <f>-IF(C50&gt;200000,200000,C50)</f>
        <v>0</v>
      </c>
      <c r="E50" s="14"/>
      <c r="F50" s="144"/>
      <c r="FC50" s="178"/>
      <c r="FD50" s="193"/>
      <c r="FE50" s="193"/>
      <c r="FF50" s="193"/>
      <c r="FG50" s="194"/>
      <c r="FH50" s="180"/>
    </row>
    <row r="51" spans="2:164" ht="16">
      <c r="B51" s="254" t="s">
        <v>32</v>
      </c>
      <c r="C51" s="208">
        <v>0</v>
      </c>
      <c r="D51" s="22">
        <f>-IF(C51&gt;50000,50000,C51)</f>
        <v>0</v>
      </c>
      <c r="E51" s="14"/>
      <c r="F51" s="144"/>
      <c r="EI51" s="292"/>
      <c r="EJ51" s="292"/>
      <c r="EK51" s="292"/>
      <c r="EL51" s="292"/>
      <c r="EM51" s="292"/>
      <c r="EN51" s="292"/>
      <c r="EO51" s="292"/>
      <c r="EP51" s="292"/>
      <c r="FC51" s="178"/>
      <c r="FD51" s="182"/>
      <c r="FE51" s="193"/>
      <c r="FF51" s="193"/>
      <c r="FG51" s="194"/>
      <c r="FH51" s="180"/>
    </row>
    <row r="52" spans="2:164" ht="16">
      <c r="B52" s="254" t="s">
        <v>33</v>
      </c>
      <c r="C52" s="208">
        <v>0</v>
      </c>
      <c r="D52" s="24">
        <f>+C52</f>
        <v>0</v>
      </c>
      <c r="E52" s="14"/>
      <c r="F52" s="144"/>
      <c r="EI52" s="292"/>
      <c r="EJ52" s="292"/>
      <c r="EK52" s="292"/>
      <c r="EL52" s="292"/>
      <c r="EM52" s="292"/>
      <c r="EN52" s="292"/>
      <c r="EO52" s="292"/>
      <c r="EP52" s="292"/>
      <c r="FC52" s="178"/>
      <c r="FD52" s="182"/>
      <c r="FE52" s="193"/>
      <c r="FF52" s="193"/>
      <c r="FG52" s="194"/>
      <c r="FH52" s="180"/>
    </row>
    <row r="53" spans="2:164" ht="18" thickBot="1">
      <c r="B53" s="257" t="s">
        <v>34</v>
      </c>
      <c r="C53" s="25"/>
      <c r="D53" s="150"/>
      <c r="E53" s="19">
        <f>SUM(E45,E46,E49)</f>
        <v>1450000</v>
      </c>
      <c r="F53" s="144"/>
      <c r="EI53" s="292"/>
      <c r="EJ53" s="292"/>
      <c r="EK53" s="292"/>
      <c r="EL53" s="292"/>
      <c r="EM53" s="292"/>
      <c r="EN53" s="292"/>
      <c r="EO53" s="292"/>
      <c r="EP53" s="292"/>
      <c r="FC53" s="178"/>
      <c r="FD53" s="182"/>
      <c r="FE53" s="193"/>
      <c r="FF53" s="193"/>
      <c r="FG53" s="194"/>
      <c r="FH53" s="180"/>
    </row>
    <row r="54" spans="2:164" ht="17" thickTop="1">
      <c r="B54" s="258" t="s">
        <v>258</v>
      </c>
      <c r="C54" s="148"/>
      <c r="D54" s="148"/>
      <c r="E54" s="14"/>
      <c r="F54" s="144"/>
      <c r="EI54" s="292"/>
      <c r="EJ54" s="292"/>
      <c r="EK54" s="292"/>
      <c r="EL54" s="292"/>
      <c r="EM54" s="292"/>
      <c r="EN54" s="292"/>
      <c r="EO54" s="292"/>
      <c r="EP54" s="292"/>
      <c r="FC54" s="178"/>
      <c r="FD54" s="182"/>
      <c r="FE54" s="193"/>
      <c r="FF54" s="193"/>
      <c r="FG54" s="194"/>
      <c r="FH54" s="180"/>
    </row>
    <row r="55" spans="2:164" ht="17" thickBot="1">
      <c r="B55" s="254" t="s">
        <v>35</v>
      </c>
      <c r="C55" s="209">
        <v>0</v>
      </c>
      <c r="D55" s="26">
        <f>IF(SUM(C55:C66)&gt;150001,150000,SUM(C55:C66))</f>
        <v>0</v>
      </c>
      <c r="E55" s="27">
        <f>-D55</f>
        <v>0</v>
      </c>
      <c r="F55" s="144"/>
      <c r="EI55" s="292"/>
      <c r="EJ55" s="292"/>
      <c r="EK55" s="292"/>
      <c r="EL55" s="292"/>
      <c r="EM55" s="292"/>
      <c r="EN55" s="292"/>
      <c r="EO55" s="292"/>
      <c r="EP55" s="292"/>
      <c r="ES55" s="231"/>
      <c r="FC55" s="178"/>
      <c r="FD55" s="182"/>
      <c r="FE55" s="193"/>
      <c r="FF55" s="193"/>
      <c r="FG55" s="194"/>
      <c r="FH55" s="180"/>
    </row>
    <row r="56" spans="2:164" ht="29" customHeight="1" thickTop="1" thickBot="1">
      <c r="B56" s="254" t="s">
        <v>36</v>
      </c>
      <c r="C56" s="210">
        <v>0</v>
      </c>
      <c r="D56" s="148"/>
      <c r="E56" s="14"/>
      <c r="F56" s="144"/>
      <c r="H56" s="409" t="s">
        <v>37</v>
      </c>
      <c r="I56" s="409"/>
      <c r="J56" s="177"/>
      <c r="K56" s="177"/>
      <c r="L56" s="177"/>
      <c r="M56" s="177"/>
      <c r="N56" s="177"/>
      <c r="O56" s="177"/>
      <c r="P56" s="177"/>
      <c r="Q56" s="177"/>
      <c r="R56" s="177"/>
      <c r="S56" s="177"/>
      <c r="T56" s="177"/>
      <c r="U56" s="177"/>
      <c r="V56" s="177"/>
      <c r="W56" s="177"/>
      <c r="X56" s="177"/>
      <c r="Y56" s="177"/>
      <c r="Z56" s="177"/>
      <c r="AA56" s="177"/>
      <c r="AB56" s="177"/>
      <c r="AC56" s="177"/>
      <c r="AD56" s="232"/>
      <c r="AE56" s="232"/>
      <c r="AF56" s="232"/>
      <c r="AG56" s="232"/>
      <c r="AH56" s="232"/>
      <c r="AI56" s="232"/>
      <c r="AJ56" s="232"/>
      <c r="AK56" s="232"/>
      <c r="AL56" s="232"/>
      <c r="AM56" s="177"/>
      <c r="AN56" s="177"/>
      <c r="AO56" s="177"/>
      <c r="AP56" s="177"/>
      <c r="AQ56" s="177"/>
      <c r="AR56" s="177"/>
      <c r="AS56" s="177"/>
      <c r="AT56" s="177"/>
      <c r="AU56" s="177"/>
      <c r="AV56" s="177"/>
      <c r="AW56" s="177"/>
      <c r="AX56" s="177"/>
      <c r="AY56" s="177"/>
      <c r="AZ56" s="177"/>
      <c r="BA56" s="177"/>
      <c r="BB56" s="177"/>
      <c r="BC56" s="177"/>
      <c r="BD56" s="177"/>
      <c r="BE56" s="177"/>
      <c r="BF56" s="177"/>
      <c r="BG56" s="177"/>
      <c r="BH56" s="177"/>
      <c r="BI56" s="177"/>
      <c r="BJ56" s="177"/>
      <c r="BK56" s="177"/>
      <c r="BL56" s="177"/>
      <c r="BM56" s="177"/>
      <c r="BN56" s="177"/>
      <c r="BO56" s="177"/>
      <c r="BP56" s="177"/>
      <c r="BQ56" s="177"/>
      <c r="BR56" s="177"/>
      <c r="BS56" s="177"/>
      <c r="BT56" s="177"/>
      <c r="BU56" s="177"/>
      <c r="BV56" s="177"/>
      <c r="BW56" s="177"/>
      <c r="BX56" s="177"/>
      <c r="BY56" s="177"/>
      <c r="BZ56" s="177"/>
      <c r="CA56" s="177"/>
      <c r="CB56" s="177"/>
      <c r="CC56" s="177"/>
      <c r="CD56" s="177"/>
      <c r="CE56" s="177"/>
      <c r="CF56" s="177"/>
      <c r="CG56" s="177"/>
      <c r="CH56" s="177"/>
      <c r="CI56" s="177"/>
      <c r="CJ56" s="177"/>
      <c r="CK56" s="177"/>
      <c r="CL56" s="177"/>
      <c r="CM56" s="177"/>
      <c r="CN56" s="177"/>
      <c r="CO56" s="177"/>
      <c r="CP56" s="177"/>
      <c r="CQ56" s="177"/>
      <c r="CR56" s="177"/>
      <c r="CS56" s="177"/>
      <c r="CT56" s="177"/>
      <c r="CU56" s="177"/>
      <c r="CV56" s="177"/>
      <c r="CW56" s="177"/>
      <c r="CX56" s="177"/>
      <c r="CY56" s="177"/>
      <c r="CZ56" s="177"/>
      <c r="DA56" s="177"/>
      <c r="DB56" s="177"/>
      <c r="DC56" s="177"/>
      <c r="DD56" s="177"/>
      <c r="DE56" s="177"/>
      <c r="DF56" s="177"/>
      <c r="DG56" s="177"/>
      <c r="DH56" s="177"/>
      <c r="DI56" s="177"/>
      <c r="DJ56" s="177"/>
      <c r="DK56" s="177"/>
      <c r="DL56" s="177"/>
      <c r="DM56" s="177"/>
      <c r="DN56" s="177"/>
      <c r="DO56" s="177"/>
      <c r="DP56" s="177"/>
      <c r="DQ56" s="177"/>
      <c r="DR56" s="177"/>
      <c r="DS56" s="177"/>
      <c r="DT56" s="177"/>
      <c r="DU56" s="177"/>
      <c r="DV56" s="177"/>
      <c r="DW56" s="177"/>
      <c r="DX56" s="177"/>
      <c r="DY56" s="177"/>
      <c r="DZ56" s="177"/>
      <c r="EA56" s="232"/>
      <c r="EB56" s="232"/>
      <c r="EC56" s="232"/>
      <c r="ED56" s="232"/>
      <c r="EE56" s="232"/>
      <c r="EF56" s="232"/>
      <c r="EG56" s="232"/>
      <c r="EH56" s="232"/>
      <c r="EI56" s="333" t="s">
        <v>263</v>
      </c>
      <c r="EJ56" s="334"/>
      <c r="EK56" s="334"/>
      <c r="EL56" s="334"/>
      <c r="EM56" s="335"/>
      <c r="EN56" s="335"/>
      <c r="EO56" s="335"/>
      <c r="EP56" s="336"/>
      <c r="EQ56" s="232"/>
      <c r="ER56" s="232"/>
      <c r="FC56" s="178"/>
      <c r="FD56" s="182"/>
      <c r="FE56" s="193"/>
      <c r="FF56" s="193"/>
      <c r="FG56" s="194"/>
      <c r="FH56" s="180"/>
    </row>
    <row r="57" spans="2:164" ht="23" customHeight="1">
      <c r="B57" s="254" t="s">
        <v>38</v>
      </c>
      <c r="C57" s="210">
        <v>0</v>
      </c>
      <c r="D57" s="148"/>
      <c r="E57" s="14"/>
      <c r="F57" s="151"/>
      <c r="G57" s="173"/>
      <c r="H57" s="409"/>
      <c r="I57" s="409"/>
      <c r="J57" s="177"/>
      <c r="K57" s="177"/>
      <c r="L57" s="177"/>
      <c r="M57" s="177"/>
      <c r="N57" s="177"/>
      <c r="O57" s="177"/>
      <c r="P57" s="177"/>
      <c r="Q57" s="177"/>
      <c r="R57" s="177"/>
      <c r="S57" s="177"/>
      <c r="T57" s="177"/>
      <c r="U57" s="177"/>
      <c r="V57" s="177"/>
      <c r="W57" s="177"/>
      <c r="X57" s="177"/>
      <c r="Y57" s="177"/>
      <c r="Z57" s="177"/>
      <c r="AA57" s="177"/>
      <c r="AB57" s="177"/>
      <c r="AC57" s="177"/>
      <c r="AD57" s="232"/>
      <c r="AE57" s="232"/>
      <c r="AF57" s="232"/>
      <c r="AG57" s="232"/>
      <c r="AH57" s="232"/>
      <c r="AI57" s="232"/>
      <c r="AJ57" s="232"/>
      <c r="AK57" s="232"/>
      <c r="AL57" s="232"/>
      <c r="AM57" s="177"/>
      <c r="AN57" s="177"/>
      <c r="AO57" s="177"/>
      <c r="AP57" s="177"/>
      <c r="AQ57" s="177"/>
      <c r="AR57" s="177"/>
      <c r="AS57" s="177"/>
      <c r="AT57" s="177"/>
      <c r="AU57" s="177"/>
      <c r="AV57" s="177"/>
      <c r="AW57" s="177"/>
      <c r="AX57" s="177"/>
      <c r="AY57" s="177"/>
      <c r="AZ57" s="177"/>
      <c r="BA57" s="177"/>
      <c r="BB57" s="177"/>
      <c r="BC57" s="177"/>
      <c r="BD57" s="177"/>
      <c r="BE57" s="177"/>
      <c r="BF57" s="177"/>
      <c r="BG57" s="177"/>
      <c r="BH57" s="177"/>
      <c r="BI57" s="177"/>
      <c r="BJ57" s="177"/>
      <c r="BK57" s="177"/>
      <c r="BL57" s="177"/>
      <c r="BM57" s="177"/>
      <c r="BN57" s="177"/>
      <c r="BO57" s="177"/>
      <c r="BP57" s="177"/>
      <c r="BQ57" s="177"/>
      <c r="BR57" s="177"/>
      <c r="BS57" s="177"/>
      <c r="BT57" s="177"/>
      <c r="BU57" s="177"/>
      <c r="BV57" s="177"/>
      <c r="BW57" s="177"/>
      <c r="BX57" s="177"/>
      <c r="BY57" s="177"/>
      <c r="BZ57" s="177"/>
      <c r="CA57" s="177"/>
      <c r="CB57" s="177"/>
      <c r="CC57" s="177"/>
      <c r="CD57" s="177"/>
      <c r="CE57" s="177"/>
      <c r="CF57" s="177"/>
      <c r="CG57" s="177"/>
      <c r="CH57" s="177"/>
      <c r="CI57" s="177"/>
      <c r="CJ57" s="177"/>
      <c r="CK57" s="177"/>
      <c r="CL57" s="177"/>
      <c r="CM57" s="177"/>
      <c r="CN57" s="177"/>
      <c r="CO57" s="177"/>
      <c r="CP57" s="177"/>
      <c r="CQ57" s="177"/>
      <c r="CR57" s="177"/>
      <c r="CS57" s="177"/>
      <c r="CT57" s="177"/>
      <c r="CU57" s="177"/>
      <c r="CV57" s="177"/>
      <c r="CW57" s="177"/>
      <c r="CX57" s="177"/>
      <c r="CY57" s="177"/>
      <c r="CZ57" s="177"/>
      <c r="DA57" s="177"/>
      <c r="DB57" s="177"/>
      <c r="DC57" s="177"/>
      <c r="DD57" s="177"/>
      <c r="DE57" s="177"/>
      <c r="DF57" s="177"/>
      <c r="DG57" s="177"/>
      <c r="DH57" s="177"/>
      <c r="DI57" s="177"/>
      <c r="DJ57" s="177"/>
      <c r="DK57" s="177"/>
      <c r="DL57" s="177"/>
      <c r="DM57" s="177"/>
      <c r="DN57" s="177"/>
      <c r="DO57" s="177"/>
      <c r="DP57" s="177"/>
      <c r="DQ57" s="177"/>
      <c r="DR57" s="177"/>
      <c r="DS57" s="177"/>
      <c r="DT57" s="177"/>
      <c r="DU57" s="177"/>
      <c r="DV57" s="177"/>
      <c r="DW57" s="177"/>
      <c r="DX57" s="177"/>
      <c r="DY57" s="177"/>
      <c r="DZ57" s="177"/>
      <c r="EA57" s="232"/>
      <c r="EB57" s="232"/>
      <c r="EC57" s="232"/>
      <c r="ED57" s="232"/>
      <c r="EE57" s="232"/>
      <c r="EF57" s="232"/>
      <c r="EG57" s="232"/>
      <c r="EH57" s="232"/>
      <c r="EI57" s="337" t="s">
        <v>244</v>
      </c>
      <c r="EJ57" s="338"/>
      <c r="EK57" s="338"/>
      <c r="EL57" s="338"/>
      <c r="EM57" s="339"/>
      <c r="EN57" s="339"/>
      <c r="EO57" s="339"/>
      <c r="EP57" s="340"/>
      <c r="EQ57" s="232"/>
      <c r="ER57" s="232"/>
      <c r="FC57" s="178"/>
      <c r="FD57" s="193"/>
      <c r="FE57" s="193"/>
      <c r="FF57" s="193"/>
      <c r="FG57" s="189"/>
      <c r="FH57" s="180"/>
    </row>
    <row r="58" spans="2:164" ht="16.5" customHeight="1">
      <c r="B58" s="254" t="s">
        <v>39</v>
      </c>
      <c r="C58" s="210">
        <v>0</v>
      </c>
      <c r="D58" s="148"/>
      <c r="E58" s="14"/>
      <c r="F58" s="151"/>
      <c r="G58" s="173"/>
      <c r="H58" s="409"/>
      <c r="I58" s="409"/>
      <c r="J58" s="177"/>
      <c r="K58" s="177"/>
      <c r="L58" s="177"/>
      <c r="M58" s="177"/>
      <c r="N58" s="177"/>
      <c r="O58" s="177"/>
      <c r="P58" s="177"/>
      <c r="Q58" s="177"/>
      <c r="R58" s="177"/>
      <c r="S58" s="177"/>
      <c r="T58" s="177"/>
      <c r="U58" s="177"/>
      <c r="V58" s="177"/>
      <c r="W58" s="177"/>
      <c r="X58" s="177"/>
      <c r="Y58" s="177"/>
      <c r="Z58" s="177"/>
      <c r="AA58" s="177"/>
      <c r="AB58" s="177"/>
      <c r="AC58" s="177"/>
      <c r="AD58" s="232"/>
      <c r="AE58" s="232"/>
      <c r="AF58" s="232"/>
      <c r="AG58" s="232"/>
      <c r="AH58" s="232"/>
      <c r="AI58" s="232"/>
      <c r="AJ58" s="232"/>
      <c r="AK58" s="232"/>
      <c r="AL58" s="232"/>
      <c r="AM58" s="177"/>
      <c r="AN58" s="177"/>
      <c r="AO58" s="177"/>
      <c r="AP58" s="177"/>
      <c r="AQ58" s="177"/>
      <c r="AR58" s="177"/>
      <c r="AS58" s="177"/>
      <c r="AT58" s="177"/>
      <c r="AU58" s="177"/>
      <c r="AV58" s="177"/>
      <c r="AW58" s="177"/>
      <c r="AX58" s="177"/>
      <c r="AY58" s="177"/>
      <c r="AZ58" s="177"/>
      <c r="BA58" s="177"/>
      <c r="BB58" s="177"/>
      <c r="BC58" s="177"/>
      <c r="BD58" s="177"/>
      <c r="BE58" s="177"/>
      <c r="BF58" s="177"/>
      <c r="BG58" s="177"/>
      <c r="BH58" s="177"/>
      <c r="BI58" s="177"/>
      <c r="BJ58" s="177"/>
      <c r="BK58" s="177"/>
      <c r="BL58" s="177"/>
      <c r="BM58" s="177"/>
      <c r="BN58" s="177"/>
      <c r="BO58" s="177"/>
      <c r="BP58" s="177"/>
      <c r="BQ58" s="177"/>
      <c r="BR58" s="177"/>
      <c r="BS58" s="177"/>
      <c r="BT58" s="177"/>
      <c r="BU58" s="177"/>
      <c r="BV58" s="177"/>
      <c r="BW58" s="177"/>
      <c r="BX58" s="177"/>
      <c r="BY58" s="177"/>
      <c r="BZ58" s="177"/>
      <c r="CA58" s="177"/>
      <c r="CB58" s="177"/>
      <c r="CC58" s="177"/>
      <c r="CD58" s="177"/>
      <c r="CE58" s="177"/>
      <c r="CF58" s="177"/>
      <c r="CG58" s="177"/>
      <c r="CH58" s="177"/>
      <c r="CI58" s="177"/>
      <c r="CJ58" s="177"/>
      <c r="CK58" s="177"/>
      <c r="CL58" s="177"/>
      <c r="CM58" s="177"/>
      <c r="CN58" s="177"/>
      <c r="CO58" s="177"/>
      <c r="CP58" s="177"/>
      <c r="CQ58" s="177"/>
      <c r="CR58" s="177"/>
      <c r="CS58" s="177"/>
      <c r="CT58" s="177"/>
      <c r="CU58" s="177"/>
      <c r="CV58" s="177"/>
      <c r="CW58" s="177"/>
      <c r="CX58" s="177"/>
      <c r="CY58" s="177"/>
      <c r="CZ58" s="177"/>
      <c r="DA58" s="177"/>
      <c r="DB58" s="177"/>
      <c r="DC58" s="177"/>
      <c r="DD58" s="177"/>
      <c r="DE58" s="177"/>
      <c r="DF58" s="177"/>
      <c r="DG58" s="177"/>
      <c r="DH58" s="177"/>
      <c r="DI58" s="177"/>
      <c r="DJ58" s="177"/>
      <c r="DK58" s="177"/>
      <c r="DL58" s="177"/>
      <c r="DM58" s="177"/>
      <c r="DN58" s="177"/>
      <c r="DO58" s="177"/>
      <c r="DP58" s="177"/>
      <c r="DQ58" s="177"/>
      <c r="DR58" s="177"/>
      <c r="DS58" s="177"/>
      <c r="DT58" s="177"/>
      <c r="DU58" s="177"/>
      <c r="DV58" s="177"/>
      <c r="DW58" s="177"/>
      <c r="DX58" s="177"/>
      <c r="DY58" s="177"/>
      <c r="DZ58" s="177"/>
      <c r="EA58" s="232"/>
      <c r="EB58" s="232"/>
      <c r="EC58" s="232"/>
      <c r="ED58" s="232"/>
      <c r="EE58" s="232"/>
      <c r="EF58" s="232"/>
      <c r="EG58" s="232"/>
      <c r="EH58" s="232"/>
      <c r="EI58" s="341" t="s">
        <v>220</v>
      </c>
      <c r="EJ58" s="342"/>
      <c r="EK58" s="342"/>
      <c r="EL58" s="342"/>
      <c r="EM58" s="343"/>
      <c r="EN58" s="343"/>
      <c r="EO58" s="344"/>
      <c r="EP58" s="273">
        <f>E80</f>
        <v>1450000</v>
      </c>
      <c r="EQ58" s="232"/>
      <c r="ER58" s="232"/>
      <c r="FC58" s="189"/>
      <c r="FD58" s="189"/>
      <c r="FE58" s="189"/>
      <c r="FF58" s="189"/>
      <c r="FG58" s="189"/>
      <c r="FH58" s="180"/>
    </row>
    <row r="59" spans="2:164" ht="16.5" customHeight="1">
      <c r="B59" s="254" t="s">
        <v>40</v>
      </c>
      <c r="C59" s="222">
        <v>0</v>
      </c>
      <c r="D59" s="148"/>
      <c r="E59" s="14"/>
      <c r="F59" s="151"/>
      <c r="G59" s="173"/>
      <c r="H59" s="409"/>
      <c r="I59" s="409"/>
      <c r="J59" s="177"/>
      <c r="K59" s="177"/>
      <c r="L59" s="177"/>
      <c r="M59" s="177"/>
      <c r="N59" s="177"/>
      <c r="O59" s="177"/>
      <c r="P59" s="177"/>
      <c r="Q59" s="177"/>
      <c r="R59" s="177"/>
      <c r="S59" s="177"/>
      <c r="T59" s="177"/>
      <c r="U59" s="177"/>
      <c r="V59" s="177"/>
      <c r="W59" s="177"/>
      <c r="X59" s="177"/>
      <c r="Y59" s="177"/>
      <c r="Z59" s="177"/>
      <c r="AA59" s="177"/>
      <c r="AB59" s="177"/>
      <c r="AC59" s="177"/>
      <c r="AD59" s="232"/>
      <c r="AE59" s="232"/>
      <c r="AF59" s="232"/>
      <c r="AG59" s="232"/>
      <c r="AH59" s="232"/>
      <c r="AI59" s="232"/>
      <c r="AJ59" s="232"/>
      <c r="AK59" s="232"/>
      <c r="AL59" s="232"/>
      <c r="AM59" s="177"/>
      <c r="AN59" s="177"/>
      <c r="AO59" s="177"/>
      <c r="AP59" s="177"/>
      <c r="AQ59" s="177"/>
      <c r="AR59" s="177"/>
      <c r="AS59" s="177"/>
      <c r="AT59" s="177"/>
      <c r="AU59" s="177"/>
      <c r="AV59" s="177"/>
      <c r="AW59" s="177"/>
      <c r="AX59" s="177"/>
      <c r="AY59" s="177"/>
      <c r="AZ59" s="177"/>
      <c r="BA59" s="177"/>
      <c r="BB59" s="177"/>
      <c r="BC59" s="177"/>
      <c r="BD59" s="177"/>
      <c r="BE59" s="177"/>
      <c r="BF59" s="177"/>
      <c r="BG59" s="177"/>
      <c r="BH59" s="177"/>
      <c r="BI59" s="177"/>
      <c r="BJ59" s="177"/>
      <c r="BK59" s="177"/>
      <c r="BL59" s="177"/>
      <c r="BM59" s="177"/>
      <c r="BN59" s="177"/>
      <c r="BO59" s="177"/>
      <c r="BP59" s="177"/>
      <c r="BQ59" s="177"/>
      <c r="BR59" s="177"/>
      <c r="BS59" s="177"/>
      <c r="BT59" s="177"/>
      <c r="BU59" s="177"/>
      <c r="BV59" s="177"/>
      <c r="BW59" s="177"/>
      <c r="BX59" s="177"/>
      <c r="BY59" s="177"/>
      <c r="BZ59" s="177"/>
      <c r="CA59" s="177"/>
      <c r="CB59" s="177"/>
      <c r="CC59" s="177"/>
      <c r="CD59" s="177"/>
      <c r="CE59" s="177"/>
      <c r="CF59" s="177"/>
      <c r="CG59" s="177"/>
      <c r="CH59" s="177"/>
      <c r="CI59" s="177"/>
      <c r="CJ59" s="177"/>
      <c r="CK59" s="177"/>
      <c r="CL59" s="177"/>
      <c r="CM59" s="177"/>
      <c r="CN59" s="177"/>
      <c r="CO59" s="177"/>
      <c r="CP59" s="177"/>
      <c r="CQ59" s="177"/>
      <c r="CR59" s="177"/>
      <c r="CS59" s="177"/>
      <c r="CT59" s="177"/>
      <c r="CU59" s="177"/>
      <c r="CV59" s="177"/>
      <c r="CW59" s="177"/>
      <c r="CX59" s="177"/>
      <c r="CY59" s="177"/>
      <c r="CZ59" s="177"/>
      <c r="DA59" s="177"/>
      <c r="DB59" s="177"/>
      <c r="DC59" s="177"/>
      <c r="DD59" s="177"/>
      <c r="DE59" s="177"/>
      <c r="DF59" s="177"/>
      <c r="DG59" s="177"/>
      <c r="DH59" s="177"/>
      <c r="DI59" s="177"/>
      <c r="DJ59" s="177"/>
      <c r="DK59" s="177"/>
      <c r="DL59" s="177"/>
      <c r="DM59" s="177"/>
      <c r="DN59" s="177"/>
      <c r="DO59" s="177"/>
      <c r="DP59" s="177"/>
      <c r="DQ59" s="177"/>
      <c r="DR59" s="177"/>
      <c r="DS59" s="177"/>
      <c r="DT59" s="177"/>
      <c r="DU59" s="177"/>
      <c r="DV59" s="177"/>
      <c r="DW59" s="177"/>
      <c r="DX59" s="177"/>
      <c r="DY59" s="177"/>
      <c r="DZ59" s="177"/>
      <c r="EA59" s="232"/>
      <c r="EB59" s="232"/>
      <c r="EC59" s="232"/>
      <c r="ED59" s="232"/>
      <c r="EE59" s="232"/>
      <c r="EF59" s="232"/>
      <c r="EG59" s="232"/>
      <c r="EH59" s="232"/>
      <c r="EI59" s="345" t="s">
        <v>221</v>
      </c>
      <c r="EJ59" s="346"/>
      <c r="EK59" s="346"/>
      <c r="EL59" s="346"/>
      <c r="EM59" s="307"/>
      <c r="EN59" s="307"/>
      <c r="EO59" s="308"/>
      <c r="EP59" s="274">
        <f>E19+E20</f>
        <v>175000</v>
      </c>
      <c r="EQ59" s="232"/>
      <c r="ER59" s="232"/>
      <c r="FC59" s="178"/>
      <c r="FD59" s="178"/>
      <c r="FE59" s="178"/>
      <c r="FF59" s="179"/>
      <c r="FG59" s="179"/>
      <c r="FH59" s="180"/>
    </row>
    <row r="60" spans="2:164" ht="19">
      <c r="B60" s="254" t="s">
        <v>41</v>
      </c>
      <c r="C60" s="223">
        <v>0</v>
      </c>
      <c r="D60" s="148"/>
      <c r="E60" s="14"/>
      <c r="F60" s="151"/>
      <c r="G60" s="173"/>
      <c r="H60" s="28"/>
      <c r="I60" s="173"/>
      <c r="J60" s="195"/>
      <c r="K60" s="195"/>
      <c r="L60" s="195"/>
      <c r="M60" s="195"/>
      <c r="N60" s="195"/>
      <c r="O60" s="195"/>
      <c r="P60" s="195"/>
      <c r="Q60" s="195"/>
      <c r="R60" s="195"/>
      <c r="S60" s="195"/>
      <c r="T60" s="195"/>
      <c r="U60" s="195"/>
      <c r="V60" s="195"/>
      <c r="W60" s="195"/>
      <c r="X60" s="195"/>
      <c r="Y60" s="195"/>
      <c r="Z60" s="195"/>
      <c r="AA60" s="195"/>
      <c r="AB60" s="195"/>
      <c r="AC60" s="195"/>
      <c r="AD60" s="233"/>
      <c r="AE60" s="233"/>
      <c r="AF60" s="233"/>
      <c r="AG60" s="233"/>
      <c r="AH60" s="233"/>
      <c r="AI60" s="233"/>
      <c r="AJ60" s="233"/>
      <c r="AK60" s="233"/>
      <c r="AL60" s="233"/>
      <c r="AM60" s="195"/>
      <c r="AN60" s="195"/>
      <c r="AO60" s="195"/>
      <c r="AP60" s="195"/>
      <c r="AQ60" s="195"/>
      <c r="AR60" s="195"/>
      <c r="AS60" s="195"/>
      <c r="AT60" s="195"/>
      <c r="AU60" s="195"/>
      <c r="AV60" s="195"/>
      <c r="AW60" s="195"/>
      <c r="AX60" s="195"/>
      <c r="AY60" s="195"/>
      <c r="AZ60" s="195"/>
      <c r="BA60" s="195"/>
      <c r="BB60" s="195"/>
      <c r="BC60" s="195"/>
      <c r="BD60" s="195"/>
      <c r="BE60" s="195"/>
      <c r="BF60" s="195"/>
      <c r="BG60" s="195"/>
      <c r="BH60" s="195"/>
      <c r="BI60" s="195"/>
      <c r="BJ60" s="195"/>
      <c r="BK60" s="195"/>
      <c r="BL60" s="195"/>
      <c r="BM60" s="195"/>
      <c r="BN60" s="195"/>
      <c r="BO60" s="195"/>
      <c r="BP60" s="195"/>
      <c r="BQ60" s="195"/>
      <c r="BR60" s="195"/>
      <c r="BS60" s="195"/>
      <c r="BT60" s="195"/>
      <c r="BU60" s="195"/>
      <c r="BV60" s="195"/>
      <c r="BW60" s="195"/>
      <c r="BX60" s="195"/>
      <c r="BY60" s="195"/>
      <c r="BZ60" s="195"/>
      <c r="CA60" s="195"/>
      <c r="CB60" s="195"/>
      <c r="CC60" s="195"/>
      <c r="CD60" s="195"/>
      <c r="CE60" s="195"/>
      <c r="CF60" s="195"/>
      <c r="CG60" s="195"/>
      <c r="CH60" s="195"/>
      <c r="CI60" s="195"/>
      <c r="CJ60" s="195"/>
      <c r="CK60" s="195"/>
      <c r="CL60" s="195"/>
      <c r="CM60" s="195"/>
      <c r="CN60" s="195"/>
      <c r="CO60" s="195"/>
      <c r="CP60" s="195"/>
      <c r="CQ60" s="195"/>
      <c r="CR60" s="195"/>
      <c r="CS60" s="195"/>
      <c r="CT60" s="195"/>
      <c r="CU60" s="195"/>
      <c r="CV60" s="195"/>
      <c r="CW60" s="195"/>
      <c r="CX60" s="195"/>
      <c r="CY60" s="195"/>
      <c r="CZ60" s="195"/>
      <c r="DA60" s="195"/>
      <c r="DB60" s="195"/>
      <c r="DC60" s="195"/>
      <c r="DD60" s="195"/>
      <c r="DE60" s="195"/>
      <c r="DF60" s="195"/>
      <c r="DG60" s="195"/>
      <c r="DH60" s="195"/>
      <c r="DI60" s="195"/>
      <c r="DJ60" s="195"/>
      <c r="DK60" s="195"/>
      <c r="DL60" s="195"/>
      <c r="DM60" s="195"/>
      <c r="DN60" s="195"/>
      <c r="DO60" s="195"/>
      <c r="DP60" s="195"/>
      <c r="DQ60" s="195"/>
      <c r="DR60" s="195"/>
      <c r="DS60" s="195"/>
      <c r="DT60" s="195"/>
      <c r="DU60" s="195"/>
      <c r="DV60" s="195"/>
      <c r="DW60" s="195"/>
      <c r="DX60" s="195"/>
      <c r="DY60" s="195"/>
      <c r="DZ60" s="195"/>
      <c r="EA60" s="233"/>
      <c r="EB60" s="233"/>
      <c r="EC60" s="233"/>
      <c r="ED60" s="233"/>
      <c r="EE60" s="233"/>
      <c r="EF60" s="233"/>
      <c r="EG60" s="233"/>
      <c r="EH60" s="233"/>
      <c r="EI60" s="347" t="s">
        <v>222</v>
      </c>
      <c r="EJ60" s="348"/>
      <c r="EK60" s="348"/>
      <c r="EL60" s="348"/>
      <c r="EM60" s="349"/>
      <c r="EN60" s="349"/>
      <c r="EO60" s="330"/>
      <c r="EP60" s="275">
        <f>EP58+EP59</f>
        <v>1625000</v>
      </c>
      <c r="EQ60" s="233"/>
      <c r="FC60" s="178"/>
      <c r="FD60" s="193"/>
      <c r="FE60" s="193"/>
      <c r="FF60" s="193"/>
      <c r="FG60" s="194"/>
      <c r="FH60" s="180"/>
    </row>
    <row r="61" spans="2:164" ht="18">
      <c r="B61" s="254" t="s">
        <v>42</v>
      </c>
      <c r="C61" s="223">
        <v>0</v>
      </c>
      <c r="D61" s="148"/>
      <c r="E61" s="14"/>
      <c r="F61" s="144"/>
      <c r="EI61" s="325" t="s">
        <v>223</v>
      </c>
      <c r="EJ61" s="326"/>
      <c r="EK61" s="326"/>
      <c r="EL61" s="326"/>
      <c r="EM61" s="327"/>
      <c r="EN61" s="276" t="s">
        <v>224</v>
      </c>
      <c r="EO61" s="276" t="s">
        <v>225</v>
      </c>
      <c r="EP61" s="277" t="s">
        <v>226</v>
      </c>
      <c r="FC61" s="196"/>
      <c r="FD61" s="193"/>
      <c r="FE61" s="193"/>
      <c r="FF61" s="193"/>
      <c r="FG61" s="194"/>
      <c r="FH61" s="180"/>
    </row>
    <row r="62" spans="2:164" ht="18">
      <c r="B62" s="254" t="s">
        <v>43</v>
      </c>
      <c r="C62" s="211">
        <v>0</v>
      </c>
      <c r="D62" s="148"/>
      <c r="E62" s="14"/>
      <c r="F62" s="144"/>
      <c r="EI62" s="328" t="s">
        <v>245</v>
      </c>
      <c r="EJ62" s="329"/>
      <c r="EK62" s="329"/>
      <c r="EL62" s="329"/>
      <c r="EM62" s="330"/>
      <c r="EN62" s="278">
        <v>0</v>
      </c>
      <c r="EO62" s="279">
        <f>IF(EP58&gt;250000,250000,EP58)</f>
        <v>250000</v>
      </c>
      <c r="EP62" s="280">
        <f>EO62*EN62</f>
        <v>0</v>
      </c>
      <c r="FC62" s="178"/>
      <c r="FD62" s="193"/>
      <c r="FE62" s="193"/>
      <c r="FF62" s="193"/>
      <c r="FG62" s="194"/>
      <c r="FH62" s="180"/>
    </row>
    <row r="63" spans="2:164" ht="18">
      <c r="B63" s="254" t="s">
        <v>44</v>
      </c>
      <c r="C63" s="210">
        <v>0</v>
      </c>
      <c r="D63" s="148"/>
      <c r="E63" s="14"/>
      <c r="F63" s="144"/>
      <c r="EI63" s="331" t="s">
        <v>246</v>
      </c>
      <c r="EJ63" s="332"/>
      <c r="EK63" s="332"/>
      <c r="EL63" s="332"/>
      <c r="EM63" s="308"/>
      <c r="EN63" s="281">
        <v>0.05</v>
      </c>
      <c r="EO63" s="282">
        <f>IF(EP58&gt;500000,250000,EP58-EO62)</f>
        <v>250000</v>
      </c>
      <c r="EP63" s="283">
        <f t="shared" ref="EP63:EP65" si="1">+EO63*EN63</f>
        <v>12500</v>
      </c>
      <c r="FC63" s="178"/>
      <c r="FD63" s="193"/>
      <c r="FE63" s="193"/>
      <c r="FF63" s="193"/>
      <c r="FG63" s="194"/>
      <c r="FH63" s="180"/>
    </row>
    <row r="64" spans="2:164" ht="18">
      <c r="B64" s="254" t="s">
        <v>45</v>
      </c>
      <c r="C64" s="210">
        <v>0</v>
      </c>
      <c r="D64" s="148"/>
      <c r="E64" s="14"/>
      <c r="F64" s="144"/>
      <c r="EI64" s="328" t="s">
        <v>247</v>
      </c>
      <c r="EJ64" s="329"/>
      <c r="EK64" s="329"/>
      <c r="EL64" s="329"/>
      <c r="EM64" s="330"/>
      <c r="EN64" s="284">
        <v>0.2</v>
      </c>
      <c r="EO64" s="279">
        <f>IF(EP58&gt;1000000,500000,EP58-EO62-EO63)</f>
        <v>500000</v>
      </c>
      <c r="EP64" s="280">
        <f t="shared" si="1"/>
        <v>100000</v>
      </c>
      <c r="FC64" s="178"/>
      <c r="FD64" s="193"/>
      <c r="FE64" s="193"/>
      <c r="FF64" s="193"/>
      <c r="FG64" s="194"/>
      <c r="FH64" s="180"/>
    </row>
    <row r="65" spans="2:164" ht="18">
      <c r="B65" s="254" t="s">
        <v>242</v>
      </c>
      <c r="C65" s="210">
        <v>0</v>
      </c>
      <c r="D65" s="148"/>
      <c r="E65" s="14"/>
      <c r="F65" s="144"/>
      <c r="EI65" s="331" t="s">
        <v>248</v>
      </c>
      <c r="EJ65" s="332"/>
      <c r="EK65" s="332"/>
      <c r="EL65" s="332"/>
      <c r="EM65" s="308"/>
      <c r="EN65" s="281">
        <v>0.3</v>
      </c>
      <c r="EO65" s="282">
        <f>IF(EP58&gt;1000000,EP58-EO62-EO63-EO64,0)</f>
        <v>450000</v>
      </c>
      <c r="EP65" s="283">
        <f t="shared" si="1"/>
        <v>135000</v>
      </c>
      <c r="FC65" s="178"/>
      <c r="FD65" s="193"/>
      <c r="FE65" s="193"/>
      <c r="FF65" s="193"/>
      <c r="FG65" s="194"/>
      <c r="FH65" s="180"/>
    </row>
    <row r="66" spans="2:164" ht="22" customHeight="1" thickBot="1">
      <c r="B66" s="254" t="s">
        <v>46</v>
      </c>
      <c r="C66" s="210">
        <v>0</v>
      </c>
      <c r="D66" s="148"/>
      <c r="E66" s="14"/>
      <c r="F66" s="144"/>
      <c r="H66" s="8"/>
      <c r="I66" s="171"/>
      <c r="J66" s="8"/>
      <c r="K66" s="8"/>
      <c r="L66" s="8"/>
      <c r="M66" s="8"/>
      <c r="N66" s="8"/>
      <c r="O66" s="8"/>
      <c r="P66" s="8"/>
      <c r="Q66" s="8"/>
      <c r="R66" s="8"/>
      <c r="S66" s="8"/>
      <c r="T66" s="8"/>
      <c r="U66" s="8"/>
      <c r="V66" s="8"/>
      <c r="W66" s="8"/>
      <c r="X66" s="8"/>
      <c r="Y66" s="8"/>
      <c r="Z66" s="8"/>
      <c r="AA66" s="8"/>
      <c r="AB66" s="8"/>
      <c r="AC66" s="8"/>
      <c r="AD66" s="228"/>
      <c r="AE66" s="228"/>
      <c r="AF66" s="228"/>
      <c r="AG66" s="228"/>
      <c r="AH66" s="228"/>
      <c r="AI66" s="228"/>
      <c r="AJ66" s="228"/>
      <c r="AK66" s="228"/>
      <c r="AL66" s="22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228"/>
      <c r="EB66" s="228"/>
      <c r="EC66" s="228"/>
      <c r="ED66" s="228"/>
      <c r="EE66" s="228"/>
      <c r="EF66" s="228"/>
      <c r="EG66" s="228"/>
      <c r="EH66" s="228"/>
      <c r="EI66" s="313" t="s">
        <v>234</v>
      </c>
      <c r="EJ66" s="314"/>
      <c r="EK66" s="314"/>
      <c r="EL66" s="314"/>
      <c r="EM66" s="315"/>
      <c r="EN66" s="315"/>
      <c r="EO66" s="316"/>
      <c r="EP66" s="293">
        <f>+SUM(EP62:EP65)</f>
        <v>247500</v>
      </c>
      <c r="EQ66" s="228"/>
      <c r="ER66" s="228"/>
      <c r="FC66" s="178"/>
      <c r="FD66" s="197"/>
      <c r="FE66" s="193"/>
      <c r="FF66" s="193"/>
      <c r="FG66" s="194"/>
      <c r="FH66" s="180"/>
    </row>
    <row r="67" spans="2:164" ht="16.5" customHeight="1" thickTop="1" thickBot="1">
      <c r="B67" s="259" t="s">
        <v>259</v>
      </c>
      <c r="C67" s="210">
        <v>0</v>
      </c>
      <c r="D67" s="148"/>
      <c r="E67" s="21">
        <f>-IF(C67&gt;50000,50000,C67)</f>
        <v>0</v>
      </c>
      <c r="F67" s="144"/>
      <c r="H67" s="409" t="s">
        <v>47</v>
      </c>
      <c r="I67" s="409"/>
      <c r="J67" s="8"/>
      <c r="K67" s="8"/>
      <c r="L67" s="8"/>
      <c r="M67" s="8"/>
      <c r="N67" s="8"/>
      <c r="O67" s="8"/>
      <c r="P67" s="8"/>
      <c r="Q67" s="8"/>
      <c r="R67" s="8"/>
      <c r="S67" s="8"/>
      <c r="T67" s="8"/>
      <c r="U67" s="8"/>
      <c r="V67" s="8"/>
      <c r="W67" s="8"/>
      <c r="X67" s="8"/>
      <c r="Y67" s="8"/>
      <c r="Z67" s="8"/>
      <c r="AA67" s="8"/>
      <c r="AB67" s="8"/>
      <c r="AC67" s="8"/>
      <c r="AD67" s="228"/>
      <c r="AE67" s="228"/>
      <c r="AF67" s="228"/>
      <c r="AG67" s="228"/>
      <c r="AH67" s="228"/>
      <c r="AI67" s="228"/>
      <c r="AJ67" s="228"/>
      <c r="AK67" s="228"/>
      <c r="AL67" s="22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228"/>
      <c r="EB67" s="228"/>
      <c r="EC67" s="228"/>
      <c r="ED67" s="228"/>
      <c r="EE67" s="228"/>
      <c r="EF67" s="228"/>
      <c r="EG67" s="228"/>
      <c r="EH67" s="228"/>
      <c r="EI67" s="317"/>
      <c r="EJ67" s="318"/>
      <c r="EK67" s="318"/>
      <c r="EL67" s="318"/>
      <c r="EM67" s="319"/>
      <c r="EN67" s="319"/>
      <c r="EO67" s="319"/>
      <c r="EP67" s="320"/>
      <c r="EQ67" s="228"/>
      <c r="ER67" s="228"/>
      <c r="FC67" s="178"/>
      <c r="FD67" s="193"/>
      <c r="FE67" s="193"/>
      <c r="FF67" s="193"/>
      <c r="FG67" s="189"/>
      <c r="FH67" s="180"/>
    </row>
    <row r="68" spans="2:164" ht="24" customHeight="1" thickTop="1" thickBot="1">
      <c r="B68" s="258" t="s">
        <v>48</v>
      </c>
      <c r="C68" s="148"/>
      <c r="D68" s="148"/>
      <c r="E68" s="21">
        <f>-SUM(D69:D78)</f>
        <v>0</v>
      </c>
      <c r="F68" s="144"/>
      <c r="H68" s="409"/>
      <c r="I68" s="409"/>
      <c r="J68" s="8"/>
      <c r="K68" s="8"/>
      <c r="L68" s="8"/>
      <c r="M68" s="8"/>
      <c r="N68" s="8"/>
      <c r="O68" s="8"/>
      <c r="P68" s="8"/>
      <c r="Q68" s="8"/>
      <c r="R68" s="8"/>
      <c r="S68" s="8"/>
      <c r="T68" s="8"/>
      <c r="U68" s="8"/>
      <c r="V68" s="8"/>
      <c r="W68" s="8"/>
      <c r="X68" s="8"/>
      <c r="Y68" s="8"/>
      <c r="Z68" s="8"/>
      <c r="AA68" s="8"/>
      <c r="AB68" s="8"/>
      <c r="AC68" s="8"/>
      <c r="AD68" s="228"/>
      <c r="AE68" s="228"/>
      <c r="AF68" s="228"/>
      <c r="AG68" s="228"/>
      <c r="AH68" s="228"/>
      <c r="AI68" s="228"/>
      <c r="AJ68" s="228"/>
      <c r="AK68" s="228"/>
      <c r="AL68" s="22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228"/>
      <c r="EB68" s="228"/>
      <c r="EC68" s="228"/>
      <c r="ED68" s="228"/>
      <c r="EE68" s="228"/>
      <c r="EF68" s="228"/>
      <c r="EG68" s="228"/>
      <c r="EH68" s="228"/>
      <c r="EI68" s="321" t="s">
        <v>249</v>
      </c>
      <c r="EJ68" s="322"/>
      <c r="EK68" s="322"/>
      <c r="EL68" s="322"/>
      <c r="EM68" s="323"/>
      <c r="EN68" s="323"/>
      <c r="EO68" s="324"/>
      <c r="EP68" s="286">
        <f>IF(EP58&lt;=500000,IF(EP66&gt;12500,0,EP66),0)</f>
        <v>0</v>
      </c>
      <c r="EQ68" s="228"/>
      <c r="ER68" s="228"/>
      <c r="FC68" s="189"/>
      <c r="FD68" s="189"/>
      <c r="FE68" s="189"/>
      <c r="FF68" s="189"/>
      <c r="FG68" s="189"/>
      <c r="FH68" s="180"/>
    </row>
    <row r="69" spans="2:164" ht="23" customHeight="1" thickTop="1">
      <c r="B69" s="254" t="s">
        <v>49</v>
      </c>
      <c r="C69" s="210">
        <v>0</v>
      </c>
      <c r="D69" s="20">
        <f>IF(C69&gt;25000,25000,C69)</f>
        <v>0</v>
      </c>
      <c r="E69" s="14"/>
      <c r="F69" s="144"/>
      <c r="H69" s="409"/>
      <c r="I69" s="409"/>
      <c r="J69" s="8"/>
      <c r="K69" s="8"/>
      <c r="L69" s="8"/>
      <c r="M69" s="8"/>
      <c r="N69" s="8"/>
      <c r="O69" s="8"/>
      <c r="P69" s="8"/>
      <c r="Q69" s="8"/>
      <c r="R69" s="8"/>
      <c r="S69" s="8"/>
      <c r="T69" s="8"/>
      <c r="U69" s="8"/>
      <c r="V69" s="8"/>
      <c r="W69" s="8"/>
      <c r="X69" s="8"/>
      <c r="Y69" s="8"/>
      <c r="Z69" s="8"/>
      <c r="AA69" s="8"/>
      <c r="AB69" s="8"/>
      <c r="AC69" s="8"/>
      <c r="AD69" s="228"/>
      <c r="AE69" s="228"/>
      <c r="AF69" s="228"/>
      <c r="AG69" s="228"/>
      <c r="AH69" s="228"/>
      <c r="AI69" s="228"/>
      <c r="AJ69" s="228"/>
      <c r="AK69" s="228"/>
      <c r="AL69" s="22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c r="DM69" s="8"/>
      <c r="DN69" s="8"/>
      <c r="DO69" s="8"/>
      <c r="DP69" s="8"/>
      <c r="DQ69" s="8"/>
      <c r="DR69" s="8"/>
      <c r="DS69" s="8"/>
      <c r="DT69" s="8"/>
      <c r="DU69" s="8"/>
      <c r="DV69" s="8"/>
      <c r="DW69" s="8"/>
      <c r="DX69" s="8"/>
      <c r="DY69" s="8"/>
      <c r="DZ69" s="8"/>
      <c r="EA69" s="228"/>
      <c r="EB69" s="228"/>
      <c r="EC69" s="228"/>
      <c r="ED69" s="228"/>
      <c r="EE69" s="228"/>
      <c r="EF69" s="228"/>
      <c r="EG69" s="228"/>
      <c r="EH69" s="228"/>
      <c r="EI69" s="311" t="s">
        <v>236</v>
      </c>
      <c r="EJ69" s="312"/>
      <c r="EK69" s="312"/>
      <c r="EL69" s="312"/>
      <c r="EM69" s="307"/>
      <c r="EN69" s="307"/>
      <c r="EO69" s="308"/>
      <c r="EP69" s="287">
        <f>+EP66-EP68</f>
        <v>247500</v>
      </c>
      <c r="EQ69" s="228"/>
      <c r="ER69" s="228"/>
      <c r="FC69" s="178"/>
      <c r="FD69" s="178"/>
      <c r="FE69" s="178"/>
      <c r="FF69" s="179"/>
      <c r="FG69" s="179"/>
      <c r="FH69" s="180"/>
    </row>
    <row r="70" spans="2:164" ht="18">
      <c r="B70" s="254" t="s">
        <v>50</v>
      </c>
      <c r="C70" s="210">
        <v>0</v>
      </c>
      <c r="D70" s="20">
        <f>IF(C70&gt;50000,50000,C70)</f>
        <v>0</v>
      </c>
      <c r="E70" s="14"/>
      <c r="F70" s="144"/>
      <c r="H70" s="409"/>
      <c r="I70" s="409"/>
      <c r="EI70" s="297" t="s">
        <v>215</v>
      </c>
      <c r="EJ70" s="298"/>
      <c r="EK70" s="298"/>
      <c r="EL70" s="298"/>
      <c r="EM70" s="299"/>
      <c r="EN70" s="299"/>
      <c r="EO70" s="300"/>
      <c r="EP70" s="288">
        <f>ROUND(E19*0.2,0)</f>
        <v>10000</v>
      </c>
      <c r="FC70" s="178"/>
      <c r="FD70" s="193"/>
      <c r="FE70" s="193"/>
      <c r="FF70" s="193"/>
      <c r="FG70" s="194"/>
      <c r="FH70" s="180"/>
    </row>
    <row r="71" spans="2:164" ht="18">
      <c r="B71" s="254" t="s">
        <v>51</v>
      </c>
      <c r="C71" s="208">
        <v>0</v>
      </c>
      <c r="D71" s="20">
        <f>+C71</f>
        <v>0</v>
      </c>
      <c r="E71" s="14"/>
      <c r="F71" s="144"/>
      <c r="EI71" s="305" t="s">
        <v>216</v>
      </c>
      <c r="EJ71" s="306"/>
      <c r="EK71" s="306"/>
      <c r="EL71" s="306"/>
      <c r="EM71" s="307"/>
      <c r="EN71" s="307"/>
      <c r="EO71" s="308"/>
      <c r="EP71" s="288">
        <f>ROUND(E20*0.125,0)</f>
        <v>15625</v>
      </c>
      <c r="FC71" s="178"/>
      <c r="FD71" s="193"/>
      <c r="FE71" s="193"/>
      <c r="FF71" s="193"/>
      <c r="FG71" s="194"/>
      <c r="FH71" s="180"/>
    </row>
    <row r="72" spans="2:164" ht="21">
      <c r="B72" s="254" t="s">
        <v>52</v>
      </c>
      <c r="C72" s="208">
        <v>0</v>
      </c>
      <c r="D72" s="20">
        <f>IF(C72&gt;125000,125000,C72)</f>
        <v>0</v>
      </c>
      <c r="E72" s="14"/>
      <c r="F72" s="144"/>
      <c r="EI72" s="309" t="s">
        <v>217</v>
      </c>
      <c r="EJ72" s="310"/>
      <c r="EK72" s="310"/>
      <c r="EL72" s="310"/>
      <c r="EM72" s="299"/>
      <c r="EN72" s="299"/>
      <c r="EO72" s="300"/>
      <c r="EP72" s="272">
        <f>(EP70+EP71)</f>
        <v>25625</v>
      </c>
      <c r="FC72" s="178"/>
      <c r="FD72" s="193"/>
      <c r="FE72" s="193"/>
      <c r="FF72" s="193"/>
      <c r="FG72" s="194"/>
      <c r="FH72" s="180"/>
    </row>
    <row r="73" spans="2:164" ht="18">
      <c r="B73" s="254" t="s">
        <v>53</v>
      </c>
      <c r="C73" s="208">
        <v>0</v>
      </c>
      <c r="D73" s="20">
        <f>IF(C73&gt;100000,100000,C73)</f>
        <v>0</v>
      </c>
      <c r="E73" s="14"/>
      <c r="F73" s="144"/>
      <c r="EI73" s="311" t="s">
        <v>17</v>
      </c>
      <c r="EJ73" s="312"/>
      <c r="EK73" s="312"/>
      <c r="EL73" s="312"/>
      <c r="EM73" s="307"/>
      <c r="EN73" s="307"/>
      <c r="EO73" s="308"/>
      <c r="EP73" s="289">
        <f>EP69+EP72</f>
        <v>273125</v>
      </c>
      <c r="FC73" s="178"/>
      <c r="FD73" s="193"/>
      <c r="FE73" s="193"/>
      <c r="FF73" s="193"/>
      <c r="FG73" s="194"/>
      <c r="FH73" s="180"/>
    </row>
    <row r="74" spans="2:164" ht="18">
      <c r="B74" s="254" t="s">
        <v>54</v>
      </c>
      <c r="C74" s="208">
        <v>0</v>
      </c>
      <c r="D74" s="29">
        <f>C74</f>
        <v>0</v>
      </c>
      <c r="E74" s="14"/>
      <c r="F74" s="144"/>
      <c r="EI74" s="297" t="s">
        <v>237</v>
      </c>
      <c r="EJ74" s="298"/>
      <c r="EK74" s="298"/>
      <c r="EL74" s="298"/>
      <c r="EM74" s="299"/>
      <c r="EN74" s="299"/>
      <c r="EO74" s="300"/>
      <c r="EP74" s="290">
        <f>ROUND(IF(EP60&gt;20000000,EP73*0.25,(IF(EP60&gt;10000000,EP73*0.15,(IF(EP60&gt;5000000,EP73*0.1,0))))),0)</f>
        <v>0</v>
      </c>
      <c r="FC74" s="178"/>
      <c r="FD74" s="193"/>
      <c r="FE74" s="193"/>
      <c r="FF74" s="193"/>
      <c r="FG74" s="194"/>
      <c r="FH74" s="180"/>
    </row>
    <row r="75" spans="2:164" ht="18" customHeight="1">
      <c r="B75" s="254" t="s">
        <v>55</v>
      </c>
      <c r="C75" s="208">
        <v>0</v>
      </c>
      <c r="D75" s="29">
        <f>C75</f>
        <v>0</v>
      </c>
      <c r="E75" s="14"/>
      <c r="F75" s="144"/>
      <c r="H75" s="8" t="s">
        <v>56</v>
      </c>
      <c r="I75" s="171"/>
      <c r="J75" s="8"/>
      <c r="K75" s="8"/>
      <c r="L75" s="8"/>
      <c r="M75" s="8"/>
      <c r="N75" s="8"/>
      <c r="O75" s="8"/>
      <c r="P75" s="8"/>
      <c r="Q75" s="8"/>
      <c r="R75" s="8"/>
      <c r="S75" s="8"/>
      <c r="T75" s="8"/>
      <c r="U75" s="8"/>
      <c r="V75" s="8"/>
      <c r="W75" s="8"/>
      <c r="X75" s="8"/>
      <c r="Y75" s="8"/>
      <c r="Z75" s="8"/>
      <c r="AA75" s="8"/>
      <c r="AB75" s="8"/>
      <c r="AC75" s="8"/>
      <c r="AD75" s="228"/>
      <c r="AE75" s="228"/>
      <c r="AF75" s="228"/>
      <c r="AG75" s="228"/>
      <c r="AH75" s="228"/>
      <c r="AI75" s="228"/>
      <c r="AJ75" s="228"/>
      <c r="AK75" s="228"/>
      <c r="AL75" s="22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c r="DM75" s="8"/>
      <c r="DN75" s="8"/>
      <c r="DO75" s="8"/>
      <c r="DP75" s="8"/>
      <c r="DQ75" s="8"/>
      <c r="DR75" s="8"/>
      <c r="DS75" s="8"/>
      <c r="DT75" s="8"/>
      <c r="DU75" s="8"/>
      <c r="DV75" s="8"/>
      <c r="DW75" s="8"/>
      <c r="DX75" s="8"/>
      <c r="DY75" s="8"/>
      <c r="DZ75" s="8"/>
      <c r="EA75" s="228"/>
      <c r="EB75" s="228"/>
      <c r="EC75" s="228"/>
      <c r="ED75" s="228"/>
      <c r="EE75" s="228"/>
      <c r="EF75" s="228"/>
      <c r="EG75" s="228"/>
      <c r="EH75" s="228"/>
      <c r="EI75" s="305" t="s">
        <v>238</v>
      </c>
      <c r="EJ75" s="306"/>
      <c r="EK75" s="306"/>
      <c r="EL75" s="306"/>
      <c r="EM75" s="307"/>
      <c r="EN75" s="307"/>
      <c r="EO75" s="308"/>
      <c r="EP75" s="289">
        <f>EP73+EP74</f>
        <v>273125</v>
      </c>
      <c r="EQ75" s="228"/>
      <c r="ER75" s="228"/>
      <c r="FC75" s="178"/>
      <c r="FD75" s="193"/>
      <c r="FE75" s="193"/>
      <c r="FF75" s="193"/>
      <c r="FG75" s="194"/>
      <c r="FH75" s="180"/>
    </row>
    <row r="76" spans="2:164" ht="22" customHeight="1">
      <c r="B76" s="254" t="s">
        <v>57</v>
      </c>
      <c r="C76" s="208">
        <v>0</v>
      </c>
      <c r="D76" s="20">
        <f>IF(C76&gt;125000,125000,C76)</f>
        <v>0</v>
      </c>
      <c r="E76" s="14"/>
      <c r="F76" s="144"/>
      <c r="H76" s="8"/>
      <c r="I76" s="171"/>
      <c r="J76" s="8"/>
      <c r="K76" s="8"/>
      <c r="L76" s="8"/>
      <c r="M76" s="8"/>
      <c r="N76" s="8"/>
      <c r="O76" s="8"/>
      <c r="P76" s="8"/>
      <c r="Q76" s="8"/>
      <c r="R76" s="8"/>
      <c r="S76" s="8"/>
      <c r="T76" s="8"/>
      <c r="U76" s="8"/>
      <c r="V76" s="8"/>
      <c r="W76" s="8"/>
      <c r="X76" s="8"/>
      <c r="Y76" s="8"/>
      <c r="Z76" s="8"/>
      <c r="AA76" s="8"/>
      <c r="AB76" s="8"/>
      <c r="AC76" s="8"/>
      <c r="AD76" s="228"/>
      <c r="AE76" s="228"/>
      <c r="AF76" s="228"/>
      <c r="AG76" s="228"/>
      <c r="AH76" s="228"/>
      <c r="AI76" s="228"/>
      <c r="AJ76" s="228"/>
      <c r="AK76" s="228"/>
      <c r="AL76" s="22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8"/>
      <c r="DO76" s="8"/>
      <c r="DP76" s="8"/>
      <c r="DQ76" s="8"/>
      <c r="DR76" s="8"/>
      <c r="DS76" s="8"/>
      <c r="DT76" s="8"/>
      <c r="DU76" s="8"/>
      <c r="DV76" s="8"/>
      <c r="DW76" s="8"/>
      <c r="DX76" s="8"/>
      <c r="DY76" s="8"/>
      <c r="DZ76" s="8"/>
      <c r="EA76" s="228"/>
      <c r="EB76" s="228"/>
      <c r="EC76" s="228"/>
      <c r="ED76" s="228"/>
      <c r="EE76" s="228"/>
      <c r="EF76" s="228"/>
      <c r="EG76" s="228"/>
      <c r="EH76" s="228"/>
      <c r="EI76" s="297" t="s">
        <v>15</v>
      </c>
      <c r="EJ76" s="298"/>
      <c r="EK76" s="298"/>
      <c r="EL76" s="298"/>
      <c r="EM76" s="299"/>
      <c r="EN76" s="299"/>
      <c r="EO76" s="300"/>
      <c r="EP76" s="290">
        <f>ROUND(EP75*0.04,0)</f>
        <v>10925</v>
      </c>
      <c r="EQ76" s="228"/>
      <c r="ER76" s="228"/>
      <c r="FC76" s="178"/>
      <c r="FD76" s="197"/>
      <c r="FE76" s="193"/>
      <c r="FF76" s="193"/>
      <c r="FG76" s="194"/>
      <c r="FH76" s="180"/>
    </row>
    <row r="77" spans="2:164" ht="21" customHeight="1" thickBot="1">
      <c r="B77" s="254" t="s">
        <v>260</v>
      </c>
      <c r="C77" s="212">
        <v>0</v>
      </c>
      <c r="D77" s="30">
        <f>IF(C77&gt;50000,50000,C77)</f>
        <v>0</v>
      </c>
      <c r="E77" s="14"/>
      <c r="F77" s="144"/>
      <c r="H77" s="409" t="s">
        <v>58</v>
      </c>
      <c r="I77" s="409"/>
      <c r="J77" s="8"/>
      <c r="K77" s="8"/>
      <c r="L77" s="8"/>
      <c r="M77" s="8"/>
      <c r="N77" s="8"/>
      <c r="O77" s="8"/>
      <c r="P77" s="8"/>
      <c r="Q77" s="8"/>
      <c r="R77" s="8"/>
      <c r="S77" s="8"/>
      <c r="T77" s="8"/>
      <c r="U77" s="8"/>
      <c r="V77" s="8"/>
      <c r="W77" s="8"/>
      <c r="X77" s="8"/>
      <c r="Y77" s="8"/>
      <c r="Z77" s="8"/>
      <c r="AA77" s="8"/>
      <c r="AB77" s="8"/>
      <c r="AC77" s="8"/>
      <c r="AD77" s="228"/>
      <c r="AE77" s="228"/>
      <c r="AF77" s="228"/>
      <c r="AG77" s="228"/>
      <c r="AH77" s="228"/>
      <c r="AI77" s="228"/>
      <c r="AJ77" s="228"/>
      <c r="AK77" s="228"/>
      <c r="AL77" s="22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c r="DM77" s="8"/>
      <c r="DN77" s="8"/>
      <c r="DO77" s="8"/>
      <c r="DP77" s="8"/>
      <c r="DQ77" s="8"/>
      <c r="DR77" s="8"/>
      <c r="DS77" s="8"/>
      <c r="DT77" s="8"/>
      <c r="DU77" s="8"/>
      <c r="DV77" s="8"/>
      <c r="DW77" s="8"/>
      <c r="DX77" s="8"/>
      <c r="DY77" s="8"/>
      <c r="DZ77" s="8"/>
      <c r="EA77" s="228"/>
      <c r="EB77" s="228"/>
      <c r="EC77" s="228"/>
      <c r="ED77" s="228"/>
      <c r="EE77" s="228"/>
      <c r="EF77" s="228"/>
      <c r="EG77" s="228"/>
      <c r="EH77" s="228"/>
      <c r="EI77" s="301" t="s">
        <v>250</v>
      </c>
      <c r="EJ77" s="302"/>
      <c r="EK77" s="302"/>
      <c r="EL77" s="302"/>
      <c r="EM77" s="303"/>
      <c r="EN77" s="303"/>
      <c r="EO77" s="304"/>
      <c r="EP77" s="294">
        <f>ROUND(EP76+EP75,-1)</f>
        <v>284050</v>
      </c>
      <c r="EQ77" s="228"/>
      <c r="ER77" s="228"/>
      <c r="FC77" s="178"/>
      <c r="FD77" s="193"/>
      <c r="FE77" s="193"/>
      <c r="FF77" s="193"/>
      <c r="FG77" s="189"/>
      <c r="FH77" s="180"/>
    </row>
    <row r="78" spans="2:164" ht="19" customHeight="1">
      <c r="B78" s="254" t="s">
        <v>59</v>
      </c>
      <c r="C78" s="212">
        <v>0</v>
      </c>
      <c r="D78" s="30">
        <f>C78</f>
        <v>0</v>
      </c>
      <c r="E78" s="14"/>
      <c r="F78" s="144"/>
      <c r="H78" s="409"/>
      <c r="I78" s="409"/>
      <c r="J78" s="8"/>
      <c r="K78" s="8"/>
      <c r="L78" s="8"/>
      <c r="M78" s="8"/>
      <c r="N78" s="8"/>
      <c r="O78" s="8"/>
      <c r="P78" s="8"/>
      <c r="Q78" s="8"/>
      <c r="R78" s="8"/>
      <c r="S78" s="8"/>
      <c r="T78" s="8"/>
      <c r="U78" s="8"/>
      <c r="V78" s="8"/>
      <c r="W78" s="8"/>
      <c r="X78" s="8"/>
      <c r="Y78" s="8"/>
      <c r="Z78" s="8"/>
      <c r="AA78" s="8"/>
      <c r="AB78" s="8"/>
      <c r="AC78" s="8"/>
      <c r="AD78" s="228"/>
      <c r="AE78" s="228"/>
      <c r="AF78" s="228"/>
      <c r="AG78" s="228"/>
      <c r="AH78" s="228"/>
      <c r="AI78" s="228"/>
      <c r="AJ78" s="228"/>
      <c r="AK78" s="228"/>
      <c r="AL78" s="22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c r="DM78" s="8"/>
      <c r="DN78" s="8"/>
      <c r="DO78" s="8"/>
      <c r="DP78" s="8"/>
      <c r="DQ78" s="8"/>
      <c r="DR78" s="8"/>
      <c r="DS78" s="8"/>
      <c r="DT78" s="8"/>
      <c r="DU78" s="8"/>
      <c r="DV78" s="8"/>
      <c r="DW78" s="8"/>
      <c r="DX78" s="8"/>
      <c r="DY78" s="8"/>
      <c r="DZ78" s="8"/>
      <c r="EA78" s="228"/>
      <c r="EB78" s="228"/>
      <c r="EC78" s="228"/>
      <c r="ED78" s="228"/>
      <c r="EE78" s="228"/>
      <c r="EF78" s="228"/>
      <c r="EG78" s="228"/>
      <c r="EH78" s="228"/>
      <c r="EI78" s="8"/>
      <c r="EJ78" s="8"/>
      <c r="EK78" s="8"/>
      <c r="EL78" s="8"/>
      <c r="EM78" s="8"/>
      <c r="EN78" s="8"/>
      <c r="EO78" s="8"/>
      <c r="EP78" s="8"/>
      <c r="EQ78" s="228"/>
      <c r="ER78" s="228"/>
      <c r="FC78" s="178"/>
      <c r="FD78" s="193"/>
      <c r="FE78" s="193"/>
      <c r="FF78" s="193"/>
      <c r="FG78" s="189"/>
      <c r="FH78" s="180"/>
    </row>
    <row r="79" spans="2:164" ht="17.25" customHeight="1" thickBot="1">
      <c r="B79" s="258" t="s">
        <v>60</v>
      </c>
      <c r="C79" s="206">
        <v>0</v>
      </c>
      <c r="D79" s="13">
        <f>+C79</f>
        <v>0</v>
      </c>
      <c r="E79" s="23">
        <f>-D79</f>
        <v>0</v>
      </c>
      <c r="F79" s="144"/>
      <c r="H79" s="409"/>
      <c r="I79" s="409"/>
      <c r="J79" s="8"/>
      <c r="K79" s="8"/>
      <c r="L79" s="8"/>
      <c r="M79" s="8"/>
      <c r="N79" s="8"/>
      <c r="O79" s="8"/>
      <c r="P79" s="8"/>
      <c r="Q79" s="8"/>
      <c r="R79" s="8"/>
      <c r="S79" s="8"/>
      <c r="T79" s="8"/>
      <c r="U79" s="8"/>
      <c r="V79" s="8"/>
      <c r="W79" s="8"/>
      <c r="X79" s="8"/>
      <c r="Y79" s="8"/>
      <c r="Z79" s="8"/>
      <c r="AA79" s="8"/>
      <c r="AB79" s="8"/>
      <c r="AC79" s="8"/>
      <c r="AD79" s="228"/>
      <c r="AE79" s="228"/>
      <c r="AF79" s="228"/>
      <c r="AG79" s="228"/>
      <c r="AH79" s="228"/>
      <c r="AI79" s="228"/>
      <c r="AJ79" s="228"/>
      <c r="AK79" s="228"/>
      <c r="AL79" s="22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c r="DM79" s="8"/>
      <c r="DN79" s="8"/>
      <c r="DO79" s="8"/>
      <c r="DP79" s="8"/>
      <c r="DQ79" s="8"/>
      <c r="DR79" s="8"/>
      <c r="DS79" s="8"/>
      <c r="DT79" s="8"/>
      <c r="DU79" s="8"/>
      <c r="DV79" s="8"/>
      <c r="DW79" s="8"/>
      <c r="DX79" s="8"/>
      <c r="DY79" s="8"/>
      <c r="DZ79" s="8"/>
      <c r="EA79" s="228"/>
      <c r="EB79" s="228"/>
      <c r="EC79" s="228"/>
      <c r="ED79" s="228"/>
      <c r="EE79" s="228"/>
      <c r="EF79" s="228"/>
      <c r="EG79" s="228"/>
      <c r="EH79" s="228"/>
      <c r="EI79" s="8"/>
      <c r="EJ79" s="8"/>
      <c r="EK79" s="8"/>
      <c r="EL79" s="8"/>
      <c r="EM79" s="8"/>
      <c r="EN79" s="8"/>
      <c r="EO79" s="8"/>
      <c r="EP79" s="8"/>
      <c r="EQ79" s="228"/>
      <c r="ER79" s="228"/>
      <c r="FC79" s="178"/>
      <c r="FD79" s="193"/>
      <c r="FE79" s="193"/>
      <c r="FF79" s="193"/>
      <c r="FG79" s="189"/>
      <c r="FH79" s="180"/>
    </row>
    <row r="80" spans="2:164" ht="19" thickTop="1" thickBot="1">
      <c r="B80" s="257" t="s">
        <v>61</v>
      </c>
      <c r="C80" s="250"/>
      <c r="D80" s="250"/>
      <c r="E80" s="19">
        <f>SUM(E53,E55,E67,E68,E79,)</f>
        <v>1450000</v>
      </c>
      <c r="F80" s="144"/>
      <c r="H80" s="409"/>
      <c r="I80" s="409"/>
      <c r="J80" s="8"/>
      <c r="K80" s="8"/>
      <c r="L80" s="8"/>
      <c r="M80" s="8"/>
      <c r="N80" s="8"/>
      <c r="O80" s="8"/>
      <c r="P80" s="8"/>
      <c r="Q80" s="8"/>
      <c r="R80" s="8"/>
      <c r="S80" s="8"/>
      <c r="T80" s="8"/>
      <c r="U80" s="8"/>
      <c r="V80" s="8"/>
      <c r="W80" s="8"/>
      <c r="X80" s="8"/>
      <c r="Y80" s="8"/>
      <c r="Z80" s="8"/>
      <c r="AA80" s="8"/>
      <c r="AB80" s="8"/>
      <c r="AC80" s="8"/>
      <c r="AD80" s="228"/>
      <c r="AE80" s="228"/>
      <c r="AF80" s="228"/>
      <c r="AG80" s="228"/>
      <c r="AH80" s="228"/>
      <c r="AI80" s="228"/>
      <c r="AJ80" s="228"/>
      <c r="AK80" s="228"/>
      <c r="AL80" s="22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c r="DM80" s="8"/>
      <c r="DN80" s="8"/>
      <c r="DO80" s="8"/>
      <c r="DP80" s="8"/>
      <c r="DQ80" s="8"/>
      <c r="DR80" s="8"/>
      <c r="DS80" s="8"/>
      <c r="DT80" s="8"/>
      <c r="DU80" s="8"/>
      <c r="DV80" s="8"/>
      <c r="DW80" s="8"/>
      <c r="DX80" s="8"/>
      <c r="DY80" s="8"/>
      <c r="DZ80" s="8"/>
      <c r="EA80" s="228"/>
      <c r="EB80" s="228"/>
      <c r="EC80" s="228"/>
      <c r="ED80" s="228"/>
      <c r="EE80" s="228"/>
      <c r="EF80" s="228"/>
      <c r="EG80" s="228"/>
      <c r="EH80" s="228"/>
      <c r="EI80" s="8"/>
      <c r="EJ80" s="8"/>
      <c r="EK80" s="8"/>
      <c r="EL80" s="8"/>
      <c r="EM80" s="8"/>
      <c r="EN80" s="8"/>
      <c r="EO80" s="8"/>
      <c r="EP80" s="8"/>
      <c r="EQ80" s="228"/>
      <c r="ER80" s="228"/>
      <c r="FC80" s="180"/>
      <c r="FD80" s="180"/>
      <c r="FE80" s="180"/>
      <c r="FF80" s="180"/>
      <c r="FG80" s="180"/>
      <c r="FH80" s="180"/>
    </row>
    <row r="81" spans="2:9" ht="18" thickTop="1" thickBot="1">
      <c r="B81" s="254" t="s">
        <v>261</v>
      </c>
      <c r="C81" s="250"/>
      <c r="D81" s="250"/>
      <c r="E81" s="175">
        <f>HA169</f>
        <v>0</v>
      </c>
      <c r="F81" s="144"/>
      <c r="H81" s="409"/>
      <c r="I81" s="409"/>
    </row>
    <row r="82" spans="2:9" ht="18" thickBot="1">
      <c r="B82" s="410" t="s">
        <v>243</v>
      </c>
      <c r="C82" s="411"/>
      <c r="D82" s="412"/>
      <c r="E82" s="220">
        <f ca="1">HD33</f>
        <v>247500</v>
      </c>
      <c r="F82" s="144"/>
    </row>
    <row r="83" spans="2:9" ht="20" thickTop="1" thickBot="1">
      <c r="B83" s="371" t="s">
        <v>254</v>
      </c>
      <c r="C83" s="372"/>
      <c r="D83" s="373"/>
      <c r="E83" s="220">
        <f>EP36</f>
        <v>25625</v>
      </c>
      <c r="F83" s="144"/>
    </row>
    <row r="84" spans="2:9" ht="18" thickTop="1" thickBot="1">
      <c r="B84" s="260" t="s">
        <v>262</v>
      </c>
      <c r="C84" s="251"/>
      <c r="D84" s="261"/>
      <c r="E84" s="217">
        <f>EP74</f>
        <v>0</v>
      </c>
      <c r="F84" s="144"/>
    </row>
    <row r="85" spans="2:9" ht="18" thickTop="1" thickBot="1">
      <c r="B85" s="262" t="s">
        <v>15</v>
      </c>
      <c r="C85" s="263"/>
      <c r="D85" s="264"/>
      <c r="E85" s="218">
        <f>EP76</f>
        <v>10925</v>
      </c>
      <c r="F85" s="144"/>
    </row>
    <row r="86" spans="2:9" ht="23" thickTop="1" thickBot="1">
      <c r="B86" s="413" t="s">
        <v>16</v>
      </c>
      <c r="C86" s="414"/>
      <c r="D86" s="415"/>
      <c r="E86" s="221">
        <f ca="1">ROUND(SUM(E82:E85),0)</f>
        <v>284050</v>
      </c>
      <c r="F86" s="144"/>
    </row>
    <row r="87" spans="2:9" ht="16">
      <c r="B87" s="265" t="s">
        <v>18</v>
      </c>
      <c r="C87" s="251"/>
      <c r="D87" s="261"/>
      <c r="E87" s="219">
        <v>0</v>
      </c>
      <c r="F87" s="144"/>
    </row>
    <row r="88" spans="2:9" ht="17" thickBot="1">
      <c r="B88" s="266" t="s">
        <v>19</v>
      </c>
      <c r="C88" s="267"/>
      <c r="D88" s="268"/>
      <c r="E88" s="27">
        <f ca="1">E86-E87</f>
        <v>284050</v>
      </c>
      <c r="F88" s="144"/>
    </row>
    <row r="89" spans="2:9" ht="27" thickTop="1" thickBot="1">
      <c r="B89" s="416" t="s">
        <v>20</v>
      </c>
      <c r="C89" s="417"/>
      <c r="D89" s="418"/>
      <c r="E89" s="234">
        <f ca="1">E86/(E35+E46)</f>
        <v>0.18936666666666666</v>
      </c>
      <c r="F89" s="144"/>
    </row>
    <row r="90" spans="2:9" ht="16" customHeight="1" thickBot="1">
      <c r="B90" s="374"/>
      <c r="C90" s="375"/>
      <c r="D90" s="375"/>
      <c r="E90" s="376"/>
      <c r="F90" s="144"/>
    </row>
    <row r="91" spans="2:9" ht="26.25" customHeight="1" thickBot="1">
      <c r="B91" s="419" t="s">
        <v>195</v>
      </c>
      <c r="C91" s="420"/>
      <c r="D91" s="421" t="str">
        <f ca="1">IF(E29&lt;E86,"New Tax Regime", "Old Tax Regime")</f>
        <v>New Tax Regime</v>
      </c>
      <c r="E91" s="422"/>
      <c r="F91" s="144"/>
    </row>
    <row r="92" spans="2:9" ht="26.25" customHeight="1" thickBot="1">
      <c r="B92" s="269" t="s">
        <v>207</v>
      </c>
      <c r="C92" s="368" t="str">
        <f ca="1">D91</f>
        <v>New Tax Regime</v>
      </c>
      <c r="D92" s="368"/>
      <c r="E92" s="244">
        <f ca="1">IF(E31&lt;E88,E88-E31,0)</f>
        <v>159900</v>
      </c>
      <c r="F92" s="144"/>
    </row>
    <row r="93" spans="2:9" ht="14">
      <c r="B93" s="148"/>
      <c r="C93" s="148"/>
      <c r="D93" s="148"/>
      <c r="E93" s="148"/>
    </row>
    <row r="94" spans="2:9" ht="18">
      <c r="B94" s="165"/>
      <c r="C94" s="165"/>
      <c r="D94" s="165"/>
      <c r="E94" s="165"/>
      <c r="F94" s="166"/>
      <c r="G94" s="166"/>
    </row>
    <row r="95" spans="2:9" ht="18">
      <c r="B95" s="165"/>
      <c r="C95" s="361"/>
      <c r="D95" s="361"/>
      <c r="E95" s="361"/>
      <c r="F95" s="166"/>
      <c r="G95" s="166"/>
    </row>
    <row r="96" spans="2:9" ht="18">
      <c r="B96" s="165"/>
      <c r="C96" s="360" t="s">
        <v>187</v>
      </c>
      <c r="D96" s="360"/>
      <c r="E96" s="360"/>
      <c r="F96" s="360"/>
      <c r="G96" s="158"/>
    </row>
    <row r="97" spans="2:7" ht="15" customHeight="1">
      <c r="B97" s="162"/>
      <c r="C97" s="157" t="s">
        <v>179</v>
      </c>
      <c r="D97" s="158"/>
      <c r="E97" s="159"/>
      <c r="F97" s="166"/>
      <c r="G97" s="166"/>
    </row>
    <row r="98" spans="2:7" ht="20">
      <c r="B98" s="243" t="s">
        <v>251</v>
      </c>
      <c r="C98" s="160" t="s">
        <v>186</v>
      </c>
      <c r="D98" s="161"/>
      <c r="E98" s="158"/>
      <c r="F98" s="166"/>
      <c r="G98" s="166"/>
    </row>
    <row r="99" spans="2:7" ht="20.25" customHeight="1">
      <c r="B99" s="167"/>
      <c r="C99" s="162"/>
      <c r="D99" s="163"/>
      <c r="E99" s="163"/>
      <c r="F99" s="166"/>
      <c r="G99" s="166"/>
    </row>
    <row r="100" spans="2:7" ht="18.75" customHeight="1">
      <c r="B100" s="167"/>
      <c r="C100" s="162"/>
      <c r="D100" s="163"/>
      <c r="E100" s="163"/>
      <c r="F100" s="166"/>
      <c r="G100" s="166"/>
    </row>
    <row r="110" spans="2:7">
      <c r="B110" s="164"/>
    </row>
    <row r="169" spans="208:209">
      <c r="GZ169" s="176" t="s">
        <v>200</v>
      </c>
      <c r="HA169" s="176">
        <f>IF(E80&gt;500000,0,GZ183)</f>
        <v>0</v>
      </c>
    </row>
    <row r="178" spans="206:209">
      <c r="GX178" s="176" t="s">
        <v>62</v>
      </c>
      <c r="GZ178" s="198">
        <f>IF(E80&lt;=250000,0,IF(E80&lt;=500000,(E80-250000)*0.05,IF(E80&lt;=1000000,(E80-500000)*0.2+12500,IF(E80&gt;1000000,(E80-1000000)*0.3+112500))))</f>
        <v>247500</v>
      </c>
      <c r="HA178" s="198"/>
    </row>
    <row r="179" spans="206:209">
      <c r="GZ179" s="198">
        <f>IF(E80&lt;=300000,0,IF(E80&lt;=500000,(E80-300000)*0.05,IF(E80&lt;=1000000,(E80-500000)*0.2+10000,IF(E80&gt;1000000,(E80-1000000)*0.3+110000))))</f>
        <v>245000</v>
      </c>
      <c r="HA179" s="198"/>
    </row>
    <row r="180" spans="206:209">
      <c r="GZ180" s="198">
        <f>IF(E80&lt;=500000,0,IF(E80&lt;=1000000,(E80-500000)*0.2,IF(E80&gt;1000000,(E80-1000000)*0.3+100000)))</f>
        <v>235000</v>
      </c>
      <c r="HA180" s="198"/>
    </row>
    <row r="183" spans="206:209">
      <c r="GZ183" s="198">
        <f ca="1">IF(D7&gt;80,GZ180,IF(D7&gt;60,GZ179,IF(D7&lt;=60,GZ178)))</f>
        <v>247500</v>
      </c>
      <c r="HA183" s="198"/>
    </row>
    <row r="186" spans="206:209">
      <c r="GX186" s="176" t="s">
        <v>63</v>
      </c>
      <c r="GZ186" s="198">
        <f>IF(E21&lt;=250000,0,IF(E21&lt;=500000,(E21-250000)*0.05,IF(E21&lt;=750000,(E21-500000)*0.1+12500,IF(E21&lt;=1000000,(E21-750000)*0.15+37500,IF(E21&lt;=1250000,(E21-1000000)*0.2+75000,IF(E21&lt;=1500000,(E21-1250000)*0.25+125000,IF(E21&gt;=1500000,(E21-1500000)*0.3+187500)))))))</f>
        <v>217500</v>
      </c>
      <c r="HA186" s="198"/>
    </row>
    <row r="187" spans="206:209">
      <c r="GZ187" s="198">
        <f>IF(E21&lt;=300000,0,IF(E21&lt;=500000,(E21-300000)*0.05,IF(E21&lt;=750000,(E21-500000)*0.1+10000,IF(E21&lt;=1000000,(E21-750000)*0.15+35000,IF(E21&lt;=1250000,(E21-1000000)*0.2+72500,IF(E21&lt;=1500000,(E21-1250000)*0.25+122500,IF(E21&gt;=1500000,(E21-1500000)*0.3+185000)))))))</f>
        <v>215000</v>
      </c>
      <c r="HA187" s="198"/>
    </row>
    <row r="188" spans="206:209">
      <c r="GZ188" s="198">
        <f>IF(E21&lt;500000,0,IF(E21&lt;=750000,(E21-500000)*0.1,IF(E21&lt;=1000000,(E21-750000)*0.15+25000,IF(E21&lt;=1250000,(E21-1000000)*0.2+62500,IF(E21&lt;=1500000,(E21-1250000)*0.25+112500,IF(E21&gt;1500000,(E21-1500000)*0.3+175000))))))</f>
        <v>205000</v>
      </c>
      <c r="HA188" s="198"/>
    </row>
    <row r="191" spans="206:209">
      <c r="GZ191" s="198">
        <f ca="1">IF(D7&gt;80,GZ188,IF(D7&gt;60,GZ187,IF(D7&lt;=60,GZ186)))</f>
        <v>217500</v>
      </c>
      <c r="HA191" s="198"/>
    </row>
  </sheetData>
  <sheetProtection algorithmName="SHA-512" hashValue="wlKeo4l/AeWyKo7lE/SRXXoyRnt7ishV6nrtMXgBHv3vZAumousdYB7Z8IEFCxh32lJ8uCayrLZSnQz170h9ag==" saltValue="yBRb4a3w9vqMOdouw5YjyQ==" spinCount="100000" sheet="1" objects="1" scenarios="1" selectLockedCells="1"/>
  <customSheetViews>
    <customSheetView guid="{5998149D-B89B-A146-AC84-0BF38113AEDF}" scale="210" showGridLines="0" printArea="1" hiddenColumns="1" topLeftCell="C9">
      <selection activeCell="KI14" sqref="KI14"/>
      <pageMargins left="7.874015748031496E-2" right="3.937007874015748E-2" top="0.35433070866141736" bottom="0.11811023622047245" header="0.31496062992125984" footer="0.31496062992125984"/>
      <pageSetup paperSize="9" scale="90" orientation="portrait" r:id="rId1"/>
    </customSheetView>
  </customSheetViews>
  <mergeCells count="92">
    <mergeCell ref="H67:I70"/>
    <mergeCell ref="B21:D21"/>
    <mergeCell ref="B22:D22"/>
    <mergeCell ref="B23:D23"/>
    <mergeCell ref="B27:D27"/>
    <mergeCell ref="B28:D28"/>
    <mergeCell ref="H56:I59"/>
    <mergeCell ref="B35:D35"/>
    <mergeCell ref="B29:D29"/>
    <mergeCell ref="B30:D30"/>
    <mergeCell ref="B31:D31"/>
    <mergeCell ref="B32:D32"/>
    <mergeCell ref="B34:E34"/>
    <mergeCell ref="H77:I81"/>
    <mergeCell ref="B82:D82"/>
    <mergeCell ref="B86:D86"/>
    <mergeCell ref="B89:D89"/>
    <mergeCell ref="B91:C91"/>
    <mergeCell ref="D91:E91"/>
    <mergeCell ref="H14:H18"/>
    <mergeCell ref="B15:D15"/>
    <mergeCell ref="B16:D16"/>
    <mergeCell ref="B17:D17"/>
    <mergeCell ref="B18:D18"/>
    <mergeCell ref="B2:E2"/>
    <mergeCell ref="C3:D3"/>
    <mergeCell ref="E3:E7"/>
    <mergeCell ref="C4:D4"/>
    <mergeCell ref="B9:E9"/>
    <mergeCell ref="C5:D5"/>
    <mergeCell ref="B19:C19"/>
    <mergeCell ref="B20:C20"/>
    <mergeCell ref="B83:D83"/>
    <mergeCell ref="B90:E90"/>
    <mergeCell ref="B10:D10"/>
    <mergeCell ref="B11:D11"/>
    <mergeCell ref="B12:D12"/>
    <mergeCell ref="B13:D13"/>
    <mergeCell ref="B14:D14"/>
    <mergeCell ref="C96:F96"/>
    <mergeCell ref="C95:E95"/>
    <mergeCell ref="B24:D24"/>
    <mergeCell ref="B25:D25"/>
    <mergeCell ref="B26:D26"/>
    <mergeCell ref="C92:D92"/>
    <mergeCell ref="EI17:EP17"/>
    <mergeCell ref="EI18:EP18"/>
    <mergeCell ref="EI19:EO19"/>
    <mergeCell ref="EI20:EO20"/>
    <mergeCell ref="EI21:EO21"/>
    <mergeCell ref="EI22:EM22"/>
    <mergeCell ref="EI23:EM23"/>
    <mergeCell ref="EI24:EM24"/>
    <mergeCell ref="EI25:EM25"/>
    <mergeCell ref="EI26:EM26"/>
    <mergeCell ref="EI27:EM27"/>
    <mergeCell ref="EI28:EM28"/>
    <mergeCell ref="EI29:EM29"/>
    <mergeCell ref="EI30:EO30"/>
    <mergeCell ref="EI31:EP31"/>
    <mergeCell ref="EI32:EO32"/>
    <mergeCell ref="EI33:EO33"/>
    <mergeCell ref="EI34:EO34"/>
    <mergeCell ref="EI35:EO35"/>
    <mergeCell ref="EI36:EO36"/>
    <mergeCell ref="EI37:EO37"/>
    <mergeCell ref="EI38:EO38"/>
    <mergeCell ref="EI39:EO39"/>
    <mergeCell ref="EI40:EO40"/>
    <mergeCell ref="EI41:EO41"/>
    <mergeCell ref="EI56:EP56"/>
    <mergeCell ref="EI57:EP57"/>
    <mergeCell ref="EI58:EO58"/>
    <mergeCell ref="EI59:EO59"/>
    <mergeCell ref="EI60:EO60"/>
    <mergeCell ref="EI61:EM61"/>
    <mergeCell ref="EI62:EM62"/>
    <mergeCell ref="EI63:EM63"/>
    <mergeCell ref="EI64:EM64"/>
    <mergeCell ref="EI65:EM65"/>
    <mergeCell ref="EI66:EO66"/>
    <mergeCell ref="EI67:EP67"/>
    <mergeCell ref="EI68:EO68"/>
    <mergeCell ref="EI69:EO69"/>
    <mergeCell ref="EI70:EO70"/>
    <mergeCell ref="EI76:EO76"/>
    <mergeCell ref="EI77:EO77"/>
    <mergeCell ref="EI71:EO71"/>
    <mergeCell ref="EI72:EO72"/>
    <mergeCell ref="EI73:EO73"/>
    <mergeCell ref="EI74:EO74"/>
    <mergeCell ref="EI75:EO75"/>
  </mergeCells>
  <dataValidations count="3">
    <dataValidation type="list" showInputMessage="1" showErrorMessage="1" sqref="C38 IU38 SQ38 ACM38 AMI38 AWE38 BGA38 BPW38 BZS38 CJO38 CTK38 DDG38 DNC38 DWY38 EGU38 EQQ38 FAM38 FKI38 FUE38 GEA38 GNW38 GXS38 HHO38 HRK38 IBG38 ILC38 IUY38 JEU38 JOQ38 JYM38 KII38 KSE38 LCA38 LLW38 LVS38 MFO38 MPK38 MZG38 NJC38 NSY38 OCU38 OMQ38 OWM38 PGI38 PQE38 QAA38 QJW38 QTS38 RDO38 RNK38 RXG38 SHC38 SQY38 TAU38 TKQ38 TUM38 UEI38 UOE38 UYA38 VHW38 VRS38 WBO38 WLK38 WVG38 C65572 IU65572 SQ65572 ACM65572 AMI65572 AWE65572 BGA65572 BPW65572 BZS65572 CJO65572 CTK65572 DDG65572 DNC65572 DWY65572 EGU65572 EQQ65572 FAM65572 FKI65572 FUE65572 GEA65572 GNW65572 GXS65572 HHO65572 HRK65572 IBG65572 ILC65572 IUY65572 JEU65572 JOQ65572 JYM65572 KII65572 KSE65572 LCA65572 LLW65572 LVS65572 MFO65572 MPK65572 MZG65572 NJC65572 NSY65572 OCU65572 OMQ65572 OWM65572 PGI65572 PQE65572 QAA65572 QJW65572 QTS65572 RDO65572 RNK65572 RXG65572 SHC65572 SQY65572 TAU65572 TKQ65572 TUM65572 UEI65572 UOE65572 UYA65572 VHW65572 VRS65572 WBO65572 WLK65572 WVG65572 C131108 IU131108 SQ131108 ACM131108 AMI131108 AWE131108 BGA131108 BPW131108 BZS131108 CJO131108 CTK131108 DDG131108 DNC131108 DWY131108 EGU131108 EQQ131108 FAM131108 FKI131108 FUE131108 GEA131108 GNW131108 GXS131108 HHO131108 HRK131108 IBG131108 ILC131108 IUY131108 JEU131108 JOQ131108 JYM131108 KII131108 KSE131108 LCA131108 LLW131108 LVS131108 MFO131108 MPK131108 MZG131108 NJC131108 NSY131108 OCU131108 OMQ131108 OWM131108 PGI131108 PQE131108 QAA131108 QJW131108 QTS131108 RDO131108 RNK131108 RXG131108 SHC131108 SQY131108 TAU131108 TKQ131108 TUM131108 UEI131108 UOE131108 UYA131108 VHW131108 VRS131108 WBO131108 WLK131108 WVG131108 C196644 IU196644 SQ196644 ACM196644 AMI196644 AWE196644 BGA196644 BPW196644 BZS196644 CJO196644 CTK196644 DDG196644 DNC196644 DWY196644 EGU196644 EQQ196644 FAM196644 FKI196644 FUE196644 GEA196644 GNW196644 GXS196644 HHO196644 HRK196644 IBG196644 ILC196644 IUY196644 JEU196644 JOQ196644 JYM196644 KII196644 KSE196644 LCA196644 LLW196644 LVS196644 MFO196644 MPK196644 MZG196644 NJC196644 NSY196644 OCU196644 OMQ196644 OWM196644 PGI196644 PQE196644 QAA196644 QJW196644 QTS196644 RDO196644 RNK196644 RXG196644 SHC196644 SQY196644 TAU196644 TKQ196644 TUM196644 UEI196644 UOE196644 UYA196644 VHW196644 VRS196644 WBO196644 WLK196644 WVG196644 C262180 IU262180 SQ262180 ACM262180 AMI262180 AWE262180 BGA262180 BPW262180 BZS262180 CJO262180 CTK262180 DDG262180 DNC262180 DWY262180 EGU262180 EQQ262180 FAM262180 FKI262180 FUE262180 GEA262180 GNW262180 GXS262180 HHO262180 HRK262180 IBG262180 ILC262180 IUY262180 JEU262180 JOQ262180 JYM262180 KII262180 KSE262180 LCA262180 LLW262180 LVS262180 MFO262180 MPK262180 MZG262180 NJC262180 NSY262180 OCU262180 OMQ262180 OWM262180 PGI262180 PQE262180 QAA262180 QJW262180 QTS262180 RDO262180 RNK262180 RXG262180 SHC262180 SQY262180 TAU262180 TKQ262180 TUM262180 UEI262180 UOE262180 UYA262180 VHW262180 VRS262180 WBO262180 WLK262180 WVG262180 C327716 IU327716 SQ327716 ACM327716 AMI327716 AWE327716 BGA327716 BPW327716 BZS327716 CJO327716 CTK327716 DDG327716 DNC327716 DWY327716 EGU327716 EQQ327716 FAM327716 FKI327716 FUE327716 GEA327716 GNW327716 GXS327716 HHO327716 HRK327716 IBG327716 ILC327716 IUY327716 JEU327716 JOQ327716 JYM327716 KII327716 KSE327716 LCA327716 LLW327716 LVS327716 MFO327716 MPK327716 MZG327716 NJC327716 NSY327716 OCU327716 OMQ327716 OWM327716 PGI327716 PQE327716 QAA327716 QJW327716 QTS327716 RDO327716 RNK327716 RXG327716 SHC327716 SQY327716 TAU327716 TKQ327716 TUM327716 UEI327716 UOE327716 UYA327716 VHW327716 VRS327716 WBO327716 WLK327716 WVG327716 C393252 IU393252 SQ393252 ACM393252 AMI393252 AWE393252 BGA393252 BPW393252 BZS393252 CJO393252 CTK393252 DDG393252 DNC393252 DWY393252 EGU393252 EQQ393252 FAM393252 FKI393252 FUE393252 GEA393252 GNW393252 GXS393252 HHO393252 HRK393252 IBG393252 ILC393252 IUY393252 JEU393252 JOQ393252 JYM393252 KII393252 KSE393252 LCA393252 LLW393252 LVS393252 MFO393252 MPK393252 MZG393252 NJC393252 NSY393252 OCU393252 OMQ393252 OWM393252 PGI393252 PQE393252 QAA393252 QJW393252 QTS393252 RDO393252 RNK393252 RXG393252 SHC393252 SQY393252 TAU393252 TKQ393252 TUM393252 UEI393252 UOE393252 UYA393252 VHW393252 VRS393252 WBO393252 WLK393252 WVG393252 C458788 IU458788 SQ458788 ACM458788 AMI458788 AWE458788 BGA458788 BPW458788 BZS458788 CJO458788 CTK458788 DDG458788 DNC458788 DWY458788 EGU458788 EQQ458788 FAM458788 FKI458788 FUE458788 GEA458788 GNW458788 GXS458788 HHO458788 HRK458788 IBG458788 ILC458788 IUY458788 JEU458788 JOQ458788 JYM458788 KII458788 KSE458788 LCA458788 LLW458788 LVS458788 MFO458788 MPK458788 MZG458788 NJC458788 NSY458788 OCU458788 OMQ458788 OWM458788 PGI458788 PQE458788 QAA458788 QJW458788 QTS458788 RDO458788 RNK458788 RXG458788 SHC458788 SQY458788 TAU458788 TKQ458788 TUM458788 UEI458788 UOE458788 UYA458788 VHW458788 VRS458788 WBO458788 WLK458788 WVG458788 C524324 IU524324 SQ524324 ACM524324 AMI524324 AWE524324 BGA524324 BPW524324 BZS524324 CJO524324 CTK524324 DDG524324 DNC524324 DWY524324 EGU524324 EQQ524324 FAM524324 FKI524324 FUE524324 GEA524324 GNW524324 GXS524324 HHO524324 HRK524324 IBG524324 ILC524324 IUY524324 JEU524324 JOQ524324 JYM524324 KII524324 KSE524324 LCA524324 LLW524324 LVS524324 MFO524324 MPK524324 MZG524324 NJC524324 NSY524324 OCU524324 OMQ524324 OWM524324 PGI524324 PQE524324 QAA524324 QJW524324 QTS524324 RDO524324 RNK524324 RXG524324 SHC524324 SQY524324 TAU524324 TKQ524324 TUM524324 UEI524324 UOE524324 UYA524324 VHW524324 VRS524324 WBO524324 WLK524324 WVG524324 C589860 IU589860 SQ589860 ACM589860 AMI589860 AWE589860 BGA589860 BPW589860 BZS589860 CJO589860 CTK589860 DDG589860 DNC589860 DWY589860 EGU589860 EQQ589860 FAM589860 FKI589860 FUE589860 GEA589860 GNW589860 GXS589860 HHO589860 HRK589860 IBG589860 ILC589860 IUY589860 JEU589860 JOQ589860 JYM589860 KII589860 KSE589860 LCA589860 LLW589860 LVS589860 MFO589860 MPK589860 MZG589860 NJC589860 NSY589860 OCU589860 OMQ589860 OWM589860 PGI589860 PQE589860 QAA589860 QJW589860 QTS589860 RDO589860 RNK589860 RXG589860 SHC589860 SQY589860 TAU589860 TKQ589860 TUM589860 UEI589860 UOE589860 UYA589860 VHW589860 VRS589860 WBO589860 WLK589860 WVG589860 C655396 IU655396 SQ655396 ACM655396 AMI655396 AWE655396 BGA655396 BPW655396 BZS655396 CJO655396 CTK655396 DDG655396 DNC655396 DWY655396 EGU655396 EQQ655396 FAM655396 FKI655396 FUE655396 GEA655396 GNW655396 GXS655396 HHO655396 HRK655396 IBG655396 ILC655396 IUY655396 JEU655396 JOQ655396 JYM655396 KII655396 KSE655396 LCA655396 LLW655396 LVS655396 MFO655396 MPK655396 MZG655396 NJC655396 NSY655396 OCU655396 OMQ655396 OWM655396 PGI655396 PQE655396 QAA655396 QJW655396 QTS655396 RDO655396 RNK655396 RXG655396 SHC655396 SQY655396 TAU655396 TKQ655396 TUM655396 UEI655396 UOE655396 UYA655396 VHW655396 VRS655396 WBO655396 WLK655396 WVG655396 C720932 IU720932 SQ720932 ACM720932 AMI720932 AWE720932 BGA720932 BPW720932 BZS720932 CJO720932 CTK720932 DDG720932 DNC720932 DWY720932 EGU720932 EQQ720932 FAM720932 FKI720932 FUE720932 GEA720932 GNW720932 GXS720932 HHO720932 HRK720932 IBG720932 ILC720932 IUY720932 JEU720932 JOQ720932 JYM720932 KII720932 KSE720932 LCA720932 LLW720932 LVS720932 MFO720932 MPK720932 MZG720932 NJC720932 NSY720932 OCU720932 OMQ720932 OWM720932 PGI720932 PQE720932 QAA720932 QJW720932 QTS720932 RDO720932 RNK720932 RXG720932 SHC720932 SQY720932 TAU720932 TKQ720932 TUM720932 UEI720932 UOE720932 UYA720932 VHW720932 VRS720932 WBO720932 WLK720932 WVG720932 C786468 IU786468 SQ786468 ACM786468 AMI786468 AWE786468 BGA786468 BPW786468 BZS786468 CJO786468 CTK786468 DDG786468 DNC786468 DWY786468 EGU786468 EQQ786468 FAM786468 FKI786468 FUE786468 GEA786468 GNW786468 GXS786468 HHO786468 HRK786468 IBG786468 ILC786468 IUY786468 JEU786468 JOQ786468 JYM786468 KII786468 KSE786468 LCA786468 LLW786468 LVS786468 MFO786468 MPK786468 MZG786468 NJC786468 NSY786468 OCU786468 OMQ786468 OWM786468 PGI786468 PQE786468 QAA786468 QJW786468 QTS786468 RDO786468 RNK786468 RXG786468 SHC786468 SQY786468 TAU786468 TKQ786468 TUM786468 UEI786468 UOE786468 UYA786468 VHW786468 VRS786468 WBO786468 WLK786468 WVG786468 C852004 IU852004 SQ852004 ACM852004 AMI852004 AWE852004 BGA852004 BPW852004 BZS852004 CJO852004 CTK852004 DDG852004 DNC852004 DWY852004 EGU852004 EQQ852004 FAM852004 FKI852004 FUE852004 GEA852004 GNW852004 GXS852004 HHO852004 HRK852004 IBG852004 ILC852004 IUY852004 JEU852004 JOQ852004 JYM852004 KII852004 KSE852004 LCA852004 LLW852004 LVS852004 MFO852004 MPK852004 MZG852004 NJC852004 NSY852004 OCU852004 OMQ852004 OWM852004 PGI852004 PQE852004 QAA852004 QJW852004 QTS852004 RDO852004 RNK852004 RXG852004 SHC852004 SQY852004 TAU852004 TKQ852004 TUM852004 UEI852004 UOE852004 UYA852004 VHW852004 VRS852004 WBO852004 WLK852004 WVG852004 C917540 IU917540 SQ917540 ACM917540 AMI917540 AWE917540 BGA917540 BPW917540 BZS917540 CJO917540 CTK917540 DDG917540 DNC917540 DWY917540 EGU917540 EQQ917540 FAM917540 FKI917540 FUE917540 GEA917540 GNW917540 GXS917540 HHO917540 HRK917540 IBG917540 ILC917540 IUY917540 JEU917540 JOQ917540 JYM917540 KII917540 KSE917540 LCA917540 LLW917540 LVS917540 MFO917540 MPK917540 MZG917540 NJC917540 NSY917540 OCU917540 OMQ917540 OWM917540 PGI917540 PQE917540 QAA917540 QJW917540 QTS917540 RDO917540 RNK917540 RXG917540 SHC917540 SQY917540 TAU917540 TKQ917540 TUM917540 UEI917540 UOE917540 UYA917540 VHW917540 VRS917540 WBO917540 WLK917540 WVG917540 C983076 IU983076 SQ983076 ACM983076 AMI983076 AWE983076 BGA983076 BPW983076 BZS983076 CJO983076 CTK983076 DDG983076 DNC983076 DWY983076 EGU983076 EQQ983076 FAM983076 FKI983076 FUE983076 GEA983076 GNW983076 GXS983076 HHO983076 HRK983076 IBG983076 ILC983076 IUY983076 JEU983076 JOQ983076 JYM983076 KII983076 KSE983076 LCA983076 LLW983076 LVS983076 MFO983076 MPK983076 MZG983076 NJC983076 NSY983076 OCU983076 OMQ983076 OWM983076 PGI983076 PQE983076 QAA983076 QJW983076 QTS983076 RDO983076 RNK983076 RXG983076 SHC983076 SQY983076 TAU983076 TKQ983076 TUM983076 UEI983076 UOE983076 UYA983076 VHW983076 VRS983076 WBO983076 WLK983076 WVG983076" xr:uid="{74BE08A9-9B67-4A3E-B8C4-F12CFE7C2141}">
      <formula1>$EW$9:$EW$10</formula1>
    </dataValidation>
    <dataValidation type="whole" allowBlank="1" showInputMessage="1" showErrorMessage="1" error="Maximum Deduction Rs. 3,00,000 U/S 10(10AA)" sqref="C43 IU43 SQ43 ACM43 AMI43 AWE43 BGA43 BPW43 BZS43 CJO43 CTK43 DDG43 DNC43 DWY43 EGU43 EQQ43 FAM43 FKI43 FUE43 GEA43 GNW43 GXS43 HHO43 HRK43 IBG43 ILC43 IUY43 JEU43 JOQ43 JYM43 KII43 KSE43 LCA43 LLW43 LVS43 MFO43 MPK43 MZG43 NJC43 NSY43 OCU43 OMQ43 OWM43 PGI43 PQE43 QAA43 QJW43 QTS43 RDO43 RNK43 RXG43 SHC43 SQY43 TAU43 TKQ43 TUM43 UEI43 UOE43 UYA43 VHW43 VRS43 WBO43 WLK43 WVG43 C65577 IU65577 SQ65577 ACM65577 AMI65577 AWE65577 BGA65577 BPW65577 BZS65577 CJO65577 CTK65577 DDG65577 DNC65577 DWY65577 EGU65577 EQQ65577 FAM65577 FKI65577 FUE65577 GEA65577 GNW65577 GXS65577 HHO65577 HRK65577 IBG65577 ILC65577 IUY65577 JEU65577 JOQ65577 JYM65577 KII65577 KSE65577 LCA65577 LLW65577 LVS65577 MFO65577 MPK65577 MZG65577 NJC65577 NSY65577 OCU65577 OMQ65577 OWM65577 PGI65577 PQE65577 QAA65577 QJW65577 QTS65577 RDO65577 RNK65577 RXG65577 SHC65577 SQY65577 TAU65577 TKQ65577 TUM65577 UEI65577 UOE65577 UYA65577 VHW65577 VRS65577 WBO65577 WLK65577 WVG65577 C131113 IU131113 SQ131113 ACM131113 AMI131113 AWE131113 BGA131113 BPW131113 BZS131113 CJO131113 CTK131113 DDG131113 DNC131113 DWY131113 EGU131113 EQQ131113 FAM131113 FKI131113 FUE131113 GEA131113 GNW131113 GXS131113 HHO131113 HRK131113 IBG131113 ILC131113 IUY131113 JEU131113 JOQ131113 JYM131113 KII131113 KSE131113 LCA131113 LLW131113 LVS131113 MFO131113 MPK131113 MZG131113 NJC131113 NSY131113 OCU131113 OMQ131113 OWM131113 PGI131113 PQE131113 QAA131113 QJW131113 QTS131113 RDO131113 RNK131113 RXG131113 SHC131113 SQY131113 TAU131113 TKQ131113 TUM131113 UEI131113 UOE131113 UYA131113 VHW131113 VRS131113 WBO131113 WLK131113 WVG131113 C196649 IU196649 SQ196649 ACM196649 AMI196649 AWE196649 BGA196649 BPW196649 BZS196649 CJO196649 CTK196649 DDG196649 DNC196649 DWY196649 EGU196649 EQQ196649 FAM196649 FKI196649 FUE196649 GEA196649 GNW196649 GXS196649 HHO196649 HRK196649 IBG196649 ILC196649 IUY196649 JEU196649 JOQ196649 JYM196649 KII196649 KSE196649 LCA196649 LLW196649 LVS196649 MFO196649 MPK196649 MZG196649 NJC196649 NSY196649 OCU196649 OMQ196649 OWM196649 PGI196649 PQE196649 QAA196649 QJW196649 QTS196649 RDO196649 RNK196649 RXG196649 SHC196649 SQY196649 TAU196649 TKQ196649 TUM196649 UEI196649 UOE196649 UYA196649 VHW196649 VRS196649 WBO196649 WLK196649 WVG196649 C262185 IU262185 SQ262185 ACM262185 AMI262185 AWE262185 BGA262185 BPW262185 BZS262185 CJO262185 CTK262185 DDG262185 DNC262185 DWY262185 EGU262185 EQQ262185 FAM262185 FKI262185 FUE262185 GEA262185 GNW262185 GXS262185 HHO262185 HRK262185 IBG262185 ILC262185 IUY262185 JEU262185 JOQ262185 JYM262185 KII262185 KSE262185 LCA262185 LLW262185 LVS262185 MFO262185 MPK262185 MZG262185 NJC262185 NSY262185 OCU262185 OMQ262185 OWM262185 PGI262185 PQE262185 QAA262185 QJW262185 QTS262185 RDO262185 RNK262185 RXG262185 SHC262185 SQY262185 TAU262185 TKQ262185 TUM262185 UEI262185 UOE262185 UYA262185 VHW262185 VRS262185 WBO262185 WLK262185 WVG262185 C327721 IU327721 SQ327721 ACM327721 AMI327721 AWE327721 BGA327721 BPW327721 BZS327721 CJO327721 CTK327721 DDG327721 DNC327721 DWY327721 EGU327721 EQQ327721 FAM327721 FKI327721 FUE327721 GEA327721 GNW327721 GXS327721 HHO327721 HRK327721 IBG327721 ILC327721 IUY327721 JEU327721 JOQ327721 JYM327721 KII327721 KSE327721 LCA327721 LLW327721 LVS327721 MFO327721 MPK327721 MZG327721 NJC327721 NSY327721 OCU327721 OMQ327721 OWM327721 PGI327721 PQE327721 QAA327721 QJW327721 QTS327721 RDO327721 RNK327721 RXG327721 SHC327721 SQY327721 TAU327721 TKQ327721 TUM327721 UEI327721 UOE327721 UYA327721 VHW327721 VRS327721 WBO327721 WLK327721 WVG327721 C393257 IU393257 SQ393257 ACM393257 AMI393257 AWE393257 BGA393257 BPW393257 BZS393257 CJO393257 CTK393257 DDG393257 DNC393257 DWY393257 EGU393257 EQQ393257 FAM393257 FKI393257 FUE393257 GEA393257 GNW393257 GXS393257 HHO393257 HRK393257 IBG393257 ILC393257 IUY393257 JEU393257 JOQ393257 JYM393257 KII393257 KSE393257 LCA393257 LLW393257 LVS393257 MFO393257 MPK393257 MZG393257 NJC393257 NSY393257 OCU393257 OMQ393257 OWM393257 PGI393257 PQE393257 QAA393257 QJW393257 QTS393257 RDO393257 RNK393257 RXG393257 SHC393257 SQY393257 TAU393257 TKQ393257 TUM393257 UEI393257 UOE393257 UYA393257 VHW393257 VRS393257 WBO393257 WLK393257 WVG393257 C458793 IU458793 SQ458793 ACM458793 AMI458793 AWE458793 BGA458793 BPW458793 BZS458793 CJO458793 CTK458793 DDG458793 DNC458793 DWY458793 EGU458793 EQQ458793 FAM458793 FKI458793 FUE458793 GEA458793 GNW458793 GXS458793 HHO458793 HRK458793 IBG458793 ILC458793 IUY458793 JEU458793 JOQ458793 JYM458793 KII458793 KSE458793 LCA458793 LLW458793 LVS458793 MFO458793 MPK458793 MZG458793 NJC458793 NSY458793 OCU458793 OMQ458793 OWM458793 PGI458793 PQE458793 QAA458793 QJW458793 QTS458793 RDO458793 RNK458793 RXG458793 SHC458793 SQY458793 TAU458793 TKQ458793 TUM458793 UEI458793 UOE458793 UYA458793 VHW458793 VRS458793 WBO458793 WLK458793 WVG458793 C524329 IU524329 SQ524329 ACM524329 AMI524329 AWE524329 BGA524329 BPW524329 BZS524329 CJO524329 CTK524329 DDG524329 DNC524329 DWY524329 EGU524329 EQQ524329 FAM524329 FKI524329 FUE524329 GEA524329 GNW524329 GXS524329 HHO524329 HRK524329 IBG524329 ILC524329 IUY524329 JEU524329 JOQ524329 JYM524329 KII524329 KSE524329 LCA524329 LLW524329 LVS524329 MFO524329 MPK524329 MZG524329 NJC524329 NSY524329 OCU524329 OMQ524329 OWM524329 PGI524329 PQE524329 QAA524329 QJW524329 QTS524329 RDO524329 RNK524329 RXG524329 SHC524329 SQY524329 TAU524329 TKQ524329 TUM524329 UEI524329 UOE524329 UYA524329 VHW524329 VRS524329 WBO524329 WLK524329 WVG524329 C589865 IU589865 SQ589865 ACM589865 AMI589865 AWE589865 BGA589865 BPW589865 BZS589865 CJO589865 CTK589865 DDG589865 DNC589865 DWY589865 EGU589865 EQQ589865 FAM589865 FKI589865 FUE589865 GEA589865 GNW589865 GXS589865 HHO589865 HRK589865 IBG589865 ILC589865 IUY589865 JEU589865 JOQ589865 JYM589865 KII589865 KSE589865 LCA589865 LLW589865 LVS589865 MFO589865 MPK589865 MZG589865 NJC589865 NSY589865 OCU589865 OMQ589865 OWM589865 PGI589865 PQE589865 QAA589865 QJW589865 QTS589865 RDO589865 RNK589865 RXG589865 SHC589865 SQY589865 TAU589865 TKQ589865 TUM589865 UEI589865 UOE589865 UYA589865 VHW589865 VRS589865 WBO589865 WLK589865 WVG589865 C655401 IU655401 SQ655401 ACM655401 AMI655401 AWE655401 BGA655401 BPW655401 BZS655401 CJO655401 CTK655401 DDG655401 DNC655401 DWY655401 EGU655401 EQQ655401 FAM655401 FKI655401 FUE655401 GEA655401 GNW655401 GXS655401 HHO655401 HRK655401 IBG655401 ILC655401 IUY655401 JEU655401 JOQ655401 JYM655401 KII655401 KSE655401 LCA655401 LLW655401 LVS655401 MFO655401 MPK655401 MZG655401 NJC655401 NSY655401 OCU655401 OMQ655401 OWM655401 PGI655401 PQE655401 QAA655401 QJW655401 QTS655401 RDO655401 RNK655401 RXG655401 SHC655401 SQY655401 TAU655401 TKQ655401 TUM655401 UEI655401 UOE655401 UYA655401 VHW655401 VRS655401 WBO655401 WLK655401 WVG655401 C720937 IU720937 SQ720937 ACM720937 AMI720937 AWE720937 BGA720937 BPW720937 BZS720937 CJO720937 CTK720937 DDG720937 DNC720937 DWY720937 EGU720937 EQQ720937 FAM720937 FKI720937 FUE720937 GEA720937 GNW720937 GXS720937 HHO720937 HRK720937 IBG720937 ILC720937 IUY720937 JEU720937 JOQ720937 JYM720937 KII720937 KSE720937 LCA720937 LLW720937 LVS720937 MFO720937 MPK720937 MZG720937 NJC720937 NSY720937 OCU720937 OMQ720937 OWM720937 PGI720937 PQE720937 QAA720937 QJW720937 QTS720937 RDO720937 RNK720937 RXG720937 SHC720937 SQY720937 TAU720937 TKQ720937 TUM720937 UEI720937 UOE720937 UYA720937 VHW720937 VRS720937 WBO720937 WLK720937 WVG720937 C786473 IU786473 SQ786473 ACM786473 AMI786473 AWE786473 BGA786473 BPW786473 BZS786473 CJO786473 CTK786473 DDG786473 DNC786473 DWY786473 EGU786473 EQQ786473 FAM786473 FKI786473 FUE786473 GEA786473 GNW786473 GXS786473 HHO786473 HRK786473 IBG786473 ILC786473 IUY786473 JEU786473 JOQ786473 JYM786473 KII786473 KSE786473 LCA786473 LLW786473 LVS786473 MFO786473 MPK786473 MZG786473 NJC786473 NSY786473 OCU786473 OMQ786473 OWM786473 PGI786473 PQE786473 QAA786473 QJW786473 QTS786473 RDO786473 RNK786473 RXG786473 SHC786473 SQY786473 TAU786473 TKQ786473 TUM786473 UEI786473 UOE786473 UYA786473 VHW786473 VRS786473 WBO786473 WLK786473 WVG786473 C852009 IU852009 SQ852009 ACM852009 AMI852009 AWE852009 BGA852009 BPW852009 BZS852009 CJO852009 CTK852009 DDG852009 DNC852009 DWY852009 EGU852009 EQQ852009 FAM852009 FKI852009 FUE852009 GEA852009 GNW852009 GXS852009 HHO852009 HRK852009 IBG852009 ILC852009 IUY852009 JEU852009 JOQ852009 JYM852009 KII852009 KSE852009 LCA852009 LLW852009 LVS852009 MFO852009 MPK852009 MZG852009 NJC852009 NSY852009 OCU852009 OMQ852009 OWM852009 PGI852009 PQE852009 QAA852009 QJW852009 QTS852009 RDO852009 RNK852009 RXG852009 SHC852009 SQY852009 TAU852009 TKQ852009 TUM852009 UEI852009 UOE852009 UYA852009 VHW852009 VRS852009 WBO852009 WLK852009 WVG852009 C917545 IU917545 SQ917545 ACM917545 AMI917545 AWE917545 BGA917545 BPW917545 BZS917545 CJO917545 CTK917545 DDG917545 DNC917545 DWY917545 EGU917545 EQQ917545 FAM917545 FKI917545 FUE917545 GEA917545 GNW917545 GXS917545 HHO917545 HRK917545 IBG917545 ILC917545 IUY917545 JEU917545 JOQ917545 JYM917545 KII917545 KSE917545 LCA917545 LLW917545 LVS917545 MFO917545 MPK917545 MZG917545 NJC917545 NSY917545 OCU917545 OMQ917545 OWM917545 PGI917545 PQE917545 QAA917545 QJW917545 QTS917545 RDO917545 RNK917545 RXG917545 SHC917545 SQY917545 TAU917545 TKQ917545 TUM917545 UEI917545 UOE917545 UYA917545 VHW917545 VRS917545 WBO917545 WLK917545 WVG917545 C983081 IU983081 SQ983081 ACM983081 AMI983081 AWE983081 BGA983081 BPW983081 BZS983081 CJO983081 CTK983081 DDG983081 DNC983081 DWY983081 EGU983081 EQQ983081 FAM983081 FKI983081 FUE983081 GEA983081 GNW983081 GXS983081 HHO983081 HRK983081 IBG983081 ILC983081 IUY983081 JEU983081 JOQ983081 JYM983081 KII983081 KSE983081 LCA983081 LLW983081 LVS983081 MFO983081 MPK983081 MZG983081 NJC983081 NSY983081 OCU983081 OMQ983081 OWM983081 PGI983081 PQE983081 QAA983081 QJW983081 QTS983081 RDO983081 RNK983081 RXG983081 SHC983081 SQY983081 TAU983081 TKQ983081 TUM983081 UEI983081 UOE983081 UYA983081 VHW983081 VRS983081 WBO983081 WLK983081 WVG983081" xr:uid="{46298103-33CA-41B7-8BEB-5EE76244AD47}">
      <formula1>0</formula1>
      <formula2>300000</formula2>
    </dataValidation>
    <dataValidation type="whole" allowBlank="1" showInputMessage="1" showErrorMessage="1" error="Minimum Investment Rs.6,000 p.a_x000a_Maximum Investment Rs.50,000 p.a" sqref="C67 IU67 SQ67 ACM67 AMI67 AWE67 BGA67 BPW67 BZS67 CJO67 CTK67 DDG67 DNC67 DWY67 EGU67 EQQ67 FAM67 FKI67 FUE67 GEA67 GNW67 GXS67 HHO67 HRK67 IBG67 ILC67 IUY67 JEU67 JOQ67 JYM67 KII67 KSE67 LCA67 LLW67 LVS67 MFO67 MPK67 MZG67 NJC67 NSY67 OCU67 OMQ67 OWM67 PGI67 PQE67 QAA67 QJW67 QTS67 RDO67 RNK67 RXG67 SHC67 SQY67 TAU67 TKQ67 TUM67 UEI67 UOE67 UYA67 VHW67 VRS67 WBO67 WLK67 WVG67 C65601 IU65601 SQ65601 ACM65601 AMI65601 AWE65601 BGA65601 BPW65601 BZS65601 CJO65601 CTK65601 DDG65601 DNC65601 DWY65601 EGU65601 EQQ65601 FAM65601 FKI65601 FUE65601 GEA65601 GNW65601 GXS65601 HHO65601 HRK65601 IBG65601 ILC65601 IUY65601 JEU65601 JOQ65601 JYM65601 KII65601 KSE65601 LCA65601 LLW65601 LVS65601 MFO65601 MPK65601 MZG65601 NJC65601 NSY65601 OCU65601 OMQ65601 OWM65601 PGI65601 PQE65601 QAA65601 QJW65601 QTS65601 RDO65601 RNK65601 RXG65601 SHC65601 SQY65601 TAU65601 TKQ65601 TUM65601 UEI65601 UOE65601 UYA65601 VHW65601 VRS65601 WBO65601 WLK65601 WVG65601 C131137 IU131137 SQ131137 ACM131137 AMI131137 AWE131137 BGA131137 BPW131137 BZS131137 CJO131137 CTK131137 DDG131137 DNC131137 DWY131137 EGU131137 EQQ131137 FAM131137 FKI131137 FUE131137 GEA131137 GNW131137 GXS131137 HHO131137 HRK131137 IBG131137 ILC131137 IUY131137 JEU131137 JOQ131137 JYM131137 KII131137 KSE131137 LCA131137 LLW131137 LVS131137 MFO131137 MPK131137 MZG131137 NJC131137 NSY131137 OCU131137 OMQ131137 OWM131137 PGI131137 PQE131137 QAA131137 QJW131137 QTS131137 RDO131137 RNK131137 RXG131137 SHC131137 SQY131137 TAU131137 TKQ131137 TUM131137 UEI131137 UOE131137 UYA131137 VHW131137 VRS131137 WBO131137 WLK131137 WVG131137 C196673 IU196673 SQ196673 ACM196673 AMI196673 AWE196673 BGA196673 BPW196673 BZS196673 CJO196673 CTK196673 DDG196673 DNC196673 DWY196673 EGU196673 EQQ196673 FAM196673 FKI196673 FUE196673 GEA196673 GNW196673 GXS196673 HHO196673 HRK196673 IBG196673 ILC196673 IUY196673 JEU196673 JOQ196673 JYM196673 KII196673 KSE196673 LCA196673 LLW196673 LVS196673 MFO196673 MPK196673 MZG196673 NJC196673 NSY196673 OCU196673 OMQ196673 OWM196673 PGI196673 PQE196673 QAA196673 QJW196673 QTS196673 RDO196673 RNK196673 RXG196673 SHC196673 SQY196673 TAU196673 TKQ196673 TUM196673 UEI196673 UOE196673 UYA196673 VHW196673 VRS196673 WBO196673 WLK196673 WVG196673 C262209 IU262209 SQ262209 ACM262209 AMI262209 AWE262209 BGA262209 BPW262209 BZS262209 CJO262209 CTK262209 DDG262209 DNC262209 DWY262209 EGU262209 EQQ262209 FAM262209 FKI262209 FUE262209 GEA262209 GNW262209 GXS262209 HHO262209 HRK262209 IBG262209 ILC262209 IUY262209 JEU262209 JOQ262209 JYM262209 KII262209 KSE262209 LCA262209 LLW262209 LVS262209 MFO262209 MPK262209 MZG262209 NJC262209 NSY262209 OCU262209 OMQ262209 OWM262209 PGI262209 PQE262209 QAA262209 QJW262209 QTS262209 RDO262209 RNK262209 RXG262209 SHC262209 SQY262209 TAU262209 TKQ262209 TUM262209 UEI262209 UOE262209 UYA262209 VHW262209 VRS262209 WBO262209 WLK262209 WVG262209 C327745 IU327745 SQ327745 ACM327745 AMI327745 AWE327745 BGA327745 BPW327745 BZS327745 CJO327745 CTK327745 DDG327745 DNC327745 DWY327745 EGU327745 EQQ327745 FAM327745 FKI327745 FUE327745 GEA327745 GNW327745 GXS327745 HHO327745 HRK327745 IBG327745 ILC327745 IUY327745 JEU327745 JOQ327745 JYM327745 KII327745 KSE327745 LCA327745 LLW327745 LVS327745 MFO327745 MPK327745 MZG327745 NJC327745 NSY327745 OCU327745 OMQ327745 OWM327745 PGI327745 PQE327745 QAA327745 QJW327745 QTS327745 RDO327745 RNK327745 RXG327745 SHC327745 SQY327745 TAU327745 TKQ327745 TUM327745 UEI327745 UOE327745 UYA327745 VHW327745 VRS327745 WBO327745 WLK327745 WVG327745 C393281 IU393281 SQ393281 ACM393281 AMI393281 AWE393281 BGA393281 BPW393281 BZS393281 CJO393281 CTK393281 DDG393281 DNC393281 DWY393281 EGU393281 EQQ393281 FAM393281 FKI393281 FUE393281 GEA393281 GNW393281 GXS393281 HHO393281 HRK393281 IBG393281 ILC393281 IUY393281 JEU393281 JOQ393281 JYM393281 KII393281 KSE393281 LCA393281 LLW393281 LVS393281 MFO393281 MPK393281 MZG393281 NJC393281 NSY393281 OCU393281 OMQ393281 OWM393281 PGI393281 PQE393281 QAA393281 QJW393281 QTS393281 RDO393281 RNK393281 RXG393281 SHC393281 SQY393281 TAU393281 TKQ393281 TUM393281 UEI393281 UOE393281 UYA393281 VHW393281 VRS393281 WBO393281 WLK393281 WVG393281 C458817 IU458817 SQ458817 ACM458817 AMI458817 AWE458817 BGA458817 BPW458817 BZS458817 CJO458817 CTK458817 DDG458817 DNC458817 DWY458817 EGU458817 EQQ458817 FAM458817 FKI458817 FUE458817 GEA458817 GNW458817 GXS458817 HHO458817 HRK458817 IBG458817 ILC458817 IUY458817 JEU458817 JOQ458817 JYM458817 KII458817 KSE458817 LCA458817 LLW458817 LVS458817 MFO458817 MPK458817 MZG458817 NJC458817 NSY458817 OCU458817 OMQ458817 OWM458817 PGI458817 PQE458817 QAA458817 QJW458817 QTS458817 RDO458817 RNK458817 RXG458817 SHC458817 SQY458817 TAU458817 TKQ458817 TUM458817 UEI458817 UOE458817 UYA458817 VHW458817 VRS458817 WBO458817 WLK458817 WVG458817 C524353 IU524353 SQ524353 ACM524353 AMI524353 AWE524353 BGA524353 BPW524353 BZS524353 CJO524353 CTK524353 DDG524353 DNC524353 DWY524353 EGU524353 EQQ524353 FAM524353 FKI524353 FUE524353 GEA524353 GNW524353 GXS524353 HHO524353 HRK524353 IBG524353 ILC524353 IUY524353 JEU524353 JOQ524353 JYM524353 KII524353 KSE524353 LCA524353 LLW524353 LVS524353 MFO524353 MPK524353 MZG524353 NJC524353 NSY524353 OCU524353 OMQ524353 OWM524353 PGI524353 PQE524353 QAA524353 QJW524353 QTS524353 RDO524353 RNK524353 RXG524353 SHC524353 SQY524353 TAU524353 TKQ524353 TUM524353 UEI524353 UOE524353 UYA524353 VHW524353 VRS524353 WBO524353 WLK524353 WVG524353 C589889 IU589889 SQ589889 ACM589889 AMI589889 AWE589889 BGA589889 BPW589889 BZS589889 CJO589889 CTK589889 DDG589889 DNC589889 DWY589889 EGU589889 EQQ589889 FAM589889 FKI589889 FUE589889 GEA589889 GNW589889 GXS589889 HHO589889 HRK589889 IBG589889 ILC589889 IUY589889 JEU589889 JOQ589889 JYM589889 KII589889 KSE589889 LCA589889 LLW589889 LVS589889 MFO589889 MPK589889 MZG589889 NJC589889 NSY589889 OCU589889 OMQ589889 OWM589889 PGI589889 PQE589889 QAA589889 QJW589889 QTS589889 RDO589889 RNK589889 RXG589889 SHC589889 SQY589889 TAU589889 TKQ589889 TUM589889 UEI589889 UOE589889 UYA589889 VHW589889 VRS589889 WBO589889 WLK589889 WVG589889 C655425 IU655425 SQ655425 ACM655425 AMI655425 AWE655425 BGA655425 BPW655425 BZS655425 CJO655425 CTK655425 DDG655425 DNC655425 DWY655425 EGU655425 EQQ655425 FAM655425 FKI655425 FUE655425 GEA655425 GNW655425 GXS655425 HHO655425 HRK655425 IBG655425 ILC655425 IUY655425 JEU655425 JOQ655425 JYM655425 KII655425 KSE655425 LCA655425 LLW655425 LVS655425 MFO655425 MPK655425 MZG655425 NJC655425 NSY655425 OCU655425 OMQ655425 OWM655425 PGI655425 PQE655425 QAA655425 QJW655425 QTS655425 RDO655425 RNK655425 RXG655425 SHC655425 SQY655425 TAU655425 TKQ655425 TUM655425 UEI655425 UOE655425 UYA655425 VHW655425 VRS655425 WBO655425 WLK655425 WVG655425 C720961 IU720961 SQ720961 ACM720961 AMI720961 AWE720961 BGA720961 BPW720961 BZS720961 CJO720961 CTK720961 DDG720961 DNC720961 DWY720961 EGU720961 EQQ720961 FAM720961 FKI720961 FUE720961 GEA720961 GNW720961 GXS720961 HHO720961 HRK720961 IBG720961 ILC720961 IUY720961 JEU720961 JOQ720961 JYM720961 KII720961 KSE720961 LCA720961 LLW720961 LVS720961 MFO720961 MPK720961 MZG720961 NJC720961 NSY720961 OCU720961 OMQ720961 OWM720961 PGI720961 PQE720961 QAA720961 QJW720961 QTS720961 RDO720961 RNK720961 RXG720961 SHC720961 SQY720961 TAU720961 TKQ720961 TUM720961 UEI720961 UOE720961 UYA720961 VHW720961 VRS720961 WBO720961 WLK720961 WVG720961 C786497 IU786497 SQ786497 ACM786497 AMI786497 AWE786497 BGA786497 BPW786497 BZS786497 CJO786497 CTK786497 DDG786497 DNC786497 DWY786497 EGU786497 EQQ786497 FAM786497 FKI786497 FUE786497 GEA786497 GNW786497 GXS786497 HHO786497 HRK786497 IBG786497 ILC786497 IUY786497 JEU786497 JOQ786497 JYM786497 KII786497 KSE786497 LCA786497 LLW786497 LVS786497 MFO786497 MPK786497 MZG786497 NJC786497 NSY786497 OCU786497 OMQ786497 OWM786497 PGI786497 PQE786497 QAA786497 QJW786497 QTS786497 RDO786497 RNK786497 RXG786497 SHC786497 SQY786497 TAU786497 TKQ786497 TUM786497 UEI786497 UOE786497 UYA786497 VHW786497 VRS786497 WBO786497 WLK786497 WVG786497 C852033 IU852033 SQ852033 ACM852033 AMI852033 AWE852033 BGA852033 BPW852033 BZS852033 CJO852033 CTK852033 DDG852033 DNC852033 DWY852033 EGU852033 EQQ852033 FAM852033 FKI852033 FUE852033 GEA852033 GNW852033 GXS852033 HHO852033 HRK852033 IBG852033 ILC852033 IUY852033 JEU852033 JOQ852033 JYM852033 KII852033 KSE852033 LCA852033 LLW852033 LVS852033 MFO852033 MPK852033 MZG852033 NJC852033 NSY852033 OCU852033 OMQ852033 OWM852033 PGI852033 PQE852033 QAA852033 QJW852033 QTS852033 RDO852033 RNK852033 RXG852033 SHC852033 SQY852033 TAU852033 TKQ852033 TUM852033 UEI852033 UOE852033 UYA852033 VHW852033 VRS852033 WBO852033 WLK852033 WVG852033 C917569 IU917569 SQ917569 ACM917569 AMI917569 AWE917569 BGA917569 BPW917569 BZS917569 CJO917569 CTK917569 DDG917569 DNC917569 DWY917569 EGU917569 EQQ917569 FAM917569 FKI917569 FUE917569 GEA917569 GNW917569 GXS917569 HHO917569 HRK917569 IBG917569 ILC917569 IUY917569 JEU917569 JOQ917569 JYM917569 KII917569 KSE917569 LCA917569 LLW917569 LVS917569 MFO917569 MPK917569 MZG917569 NJC917569 NSY917569 OCU917569 OMQ917569 OWM917569 PGI917569 PQE917569 QAA917569 QJW917569 QTS917569 RDO917569 RNK917569 RXG917569 SHC917569 SQY917569 TAU917569 TKQ917569 TUM917569 UEI917569 UOE917569 UYA917569 VHW917569 VRS917569 WBO917569 WLK917569 WVG917569 C983105 IU983105 SQ983105 ACM983105 AMI983105 AWE983105 BGA983105 BPW983105 BZS983105 CJO983105 CTK983105 DDG983105 DNC983105 DWY983105 EGU983105 EQQ983105 FAM983105 FKI983105 FUE983105 GEA983105 GNW983105 GXS983105 HHO983105 HRK983105 IBG983105 ILC983105 IUY983105 JEU983105 JOQ983105 JYM983105 KII983105 KSE983105 LCA983105 LLW983105 LVS983105 MFO983105 MPK983105 MZG983105 NJC983105 NSY983105 OCU983105 OMQ983105 OWM983105 PGI983105 PQE983105 QAA983105 QJW983105 QTS983105 RDO983105 RNK983105 RXG983105 SHC983105 SQY983105 TAU983105 TKQ983105 TUM983105 UEI983105 UOE983105 UYA983105 VHW983105 VRS983105 WBO983105 WLK983105 WVG983105" xr:uid="{9B3B1B72-A686-434B-B8B0-EE0733CF0BF3}">
      <formula1>0</formula1>
      <formula2>50000</formula2>
    </dataValidation>
  </dataValidations>
  <pageMargins left="0" right="0" top="0.35433070866141703" bottom="0.118110236220472" header="0.31496062992126" footer="0.31496062992126"/>
  <pageSetup paperSize="9" scale="79" fitToHeight="0" orientation="portrait" r:id="rId2"/>
  <ignoredErrors>
    <ignoredError sqref="E35" unlockedFormula="1"/>
  </ignoredError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8AEC9-4FE6-486A-8FA4-2D9E54E82C06}">
  <sheetPr codeName="Sheet3">
    <tabColor rgb="FF002060"/>
    <pageSetUpPr fitToPage="1"/>
  </sheetPr>
  <dimension ref="D2:CE76"/>
  <sheetViews>
    <sheetView showGridLines="0" showRowColHeaders="0" topLeftCell="C1" zoomScale="150" zoomScaleNormal="150" workbookViewId="0">
      <selection activeCell="Q7" sqref="Q7:AC7"/>
      <extLst>
        <ext xmlns:xlsdti="http://schemas.microsoft.com/office/spreadsheetml/2023/showDataTypeIcons" uri="{77bfe23e-c014-4d31-8a63-9c772dbf06b6}">
          <xlsdti:showDataTypeIcons visible="0"/>
        </ext>
      </extLst>
    </sheetView>
  </sheetViews>
  <sheetFormatPr baseColWidth="10" defaultColWidth="8.83203125" defaultRowHeight="15"/>
  <cols>
    <col min="1" max="3" width="3" customWidth="1"/>
    <col min="4" max="4" width="3.83203125" customWidth="1"/>
    <col min="5" max="5" width="3.5" customWidth="1"/>
    <col min="6" max="6" width="2.33203125" customWidth="1"/>
    <col min="7" max="7" width="4.83203125" customWidth="1"/>
    <col min="8" max="8" width="0.33203125" customWidth="1"/>
    <col min="9" max="9" width="0.83203125" customWidth="1"/>
    <col min="10" max="10" width="3.5" customWidth="1"/>
    <col min="11" max="11" width="3.83203125" customWidth="1"/>
    <col min="12" max="12" width="1" customWidth="1"/>
    <col min="13" max="13" width="25.5" customWidth="1"/>
    <col min="14" max="14" width="1.6640625" customWidth="1"/>
    <col min="15" max="15" width="4.1640625" customWidth="1"/>
    <col min="16" max="16" width="4.6640625" customWidth="1"/>
    <col min="17" max="17" width="4.33203125" customWidth="1"/>
    <col min="18" max="18" width="1.33203125" customWidth="1"/>
    <col min="19" max="19" width="4.33203125" customWidth="1"/>
    <col min="20" max="20" width="3.83203125" customWidth="1"/>
    <col min="21" max="21" width="7.83203125" customWidth="1"/>
    <col min="22" max="22" width="0.1640625" customWidth="1"/>
    <col min="23" max="23" width="1.1640625" hidden="1" customWidth="1"/>
    <col min="24" max="24" width="4" customWidth="1"/>
    <col min="25" max="25" width="10.1640625" customWidth="1"/>
    <col min="26" max="26" width="1.83203125" customWidth="1"/>
    <col min="27" max="27" width="1.6640625" customWidth="1"/>
    <col min="28" max="28" width="6.5" customWidth="1"/>
    <col min="29" max="29" width="2.1640625" customWidth="1"/>
    <col min="30" max="30" width="4.6640625" style="31" customWidth="1"/>
    <col min="31" max="31" width="5.5" style="32" customWidth="1"/>
    <col min="32" max="32" width="4.1640625" style="32" customWidth="1"/>
    <col min="33" max="33" width="4" style="32" customWidth="1"/>
    <col min="34" max="34" width="3.5" style="32" customWidth="1"/>
    <col min="35" max="35" width="4.5" style="32" customWidth="1"/>
    <col min="36" max="36" width="4.6640625" style="32" customWidth="1"/>
    <col min="37" max="38" width="9.1640625" style="32"/>
    <col min="39" max="39" width="0" style="32" hidden="1" customWidth="1"/>
    <col min="40" max="40" width="15.5" style="32" hidden="1" customWidth="1"/>
    <col min="41" max="42" width="0" style="32" hidden="1" customWidth="1"/>
    <col min="43" max="45" width="9.1640625" style="32"/>
    <col min="46" max="83" width="9.1640625" style="31"/>
    <col min="260" max="260" width="3.83203125" customWidth="1"/>
    <col min="261" max="261" width="3.5" customWidth="1"/>
    <col min="262" max="262" width="2.33203125" customWidth="1"/>
    <col min="263" max="263" width="4.83203125" customWidth="1"/>
    <col min="264" max="264" width="4" customWidth="1"/>
    <col min="265" max="265" width="1.83203125" customWidth="1"/>
    <col min="266" max="266" width="3.5" customWidth="1"/>
    <col min="267" max="267" width="3.83203125" customWidth="1"/>
    <col min="268" max="268" width="2.83203125" customWidth="1"/>
    <col min="269" max="269" width="26.6640625" customWidth="1"/>
    <col min="270" max="270" width="3.6640625" customWidth="1"/>
    <col min="271" max="271" width="4.1640625" customWidth="1"/>
    <col min="273" max="273" width="3.5" customWidth="1"/>
    <col min="274" max="274" width="1" customWidth="1"/>
    <col min="275" max="275" width="4.33203125" customWidth="1"/>
    <col min="276" max="276" width="3.83203125" customWidth="1"/>
    <col min="277" max="277" width="5.6640625" customWidth="1"/>
    <col min="278" max="278" width="1.6640625" customWidth="1"/>
    <col min="279" max="279" width="1.1640625" customWidth="1"/>
    <col min="280" max="280" width="4" customWidth="1"/>
    <col min="281" max="281" width="8.83203125" customWidth="1"/>
    <col min="282" max="282" width="2.5" customWidth="1"/>
    <col min="283" max="283" width="1.6640625" customWidth="1"/>
    <col min="284" max="284" width="4.6640625" customWidth="1"/>
    <col min="285" max="285" width="1.5" customWidth="1"/>
    <col min="286" max="286" width="4.6640625" customWidth="1"/>
    <col min="287" max="287" width="5.5" customWidth="1"/>
    <col min="288" max="288" width="4.1640625" customWidth="1"/>
    <col min="289" max="289" width="4" customWidth="1"/>
    <col min="290" max="290" width="3.5" customWidth="1"/>
    <col min="291" max="291" width="4.5" customWidth="1"/>
    <col min="292" max="292" width="4.6640625" customWidth="1"/>
    <col min="295" max="298" width="0" hidden="1" customWidth="1"/>
    <col min="516" max="516" width="3.83203125" customWidth="1"/>
    <col min="517" max="517" width="3.5" customWidth="1"/>
    <col min="518" max="518" width="2.33203125" customWidth="1"/>
    <col min="519" max="519" width="4.83203125" customWidth="1"/>
    <col min="520" max="520" width="4" customWidth="1"/>
    <col min="521" max="521" width="1.83203125" customWidth="1"/>
    <col min="522" max="522" width="3.5" customWidth="1"/>
    <col min="523" max="523" width="3.83203125" customWidth="1"/>
    <col min="524" max="524" width="2.83203125" customWidth="1"/>
    <col min="525" max="525" width="26.6640625" customWidth="1"/>
    <col min="526" max="526" width="3.6640625" customWidth="1"/>
    <col min="527" max="527" width="4.1640625" customWidth="1"/>
    <col min="529" max="529" width="3.5" customWidth="1"/>
    <col min="530" max="530" width="1" customWidth="1"/>
    <col min="531" max="531" width="4.33203125" customWidth="1"/>
    <col min="532" max="532" width="3.83203125" customWidth="1"/>
    <col min="533" max="533" width="5.6640625" customWidth="1"/>
    <col min="534" max="534" width="1.6640625" customWidth="1"/>
    <col min="535" max="535" width="1.1640625" customWidth="1"/>
    <col min="536" max="536" width="4" customWidth="1"/>
    <col min="537" max="537" width="8.83203125" customWidth="1"/>
    <col min="538" max="538" width="2.5" customWidth="1"/>
    <col min="539" max="539" width="1.6640625" customWidth="1"/>
    <col min="540" max="540" width="4.6640625" customWidth="1"/>
    <col min="541" max="541" width="1.5" customWidth="1"/>
    <col min="542" max="542" width="4.6640625" customWidth="1"/>
    <col min="543" max="543" width="5.5" customWidth="1"/>
    <col min="544" max="544" width="4.1640625" customWidth="1"/>
    <col min="545" max="545" width="4" customWidth="1"/>
    <col min="546" max="546" width="3.5" customWidth="1"/>
    <col min="547" max="547" width="4.5" customWidth="1"/>
    <col min="548" max="548" width="4.6640625" customWidth="1"/>
    <col min="551" max="554" width="0" hidden="1" customWidth="1"/>
    <col min="772" max="772" width="3.83203125" customWidth="1"/>
    <col min="773" max="773" width="3.5" customWidth="1"/>
    <col min="774" max="774" width="2.33203125" customWidth="1"/>
    <col min="775" max="775" width="4.83203125" customWidth="1"/>
    <col min="776" max="776" width="4" customWidth="1"/>
    <col min="777" max="777" width="1.83203125" customWidth="1"/>
    <col min="778" max="778" width="3.5" customWidth="1"/>
    <col min="779" max="779" width="3.83203125" customWidth="1"/>
    <col min="780" max="780" width="2.83203125" customWidth="1"/>
    <col min="781" max="781" width="26.6640625" customWidth="1"/>
    <col min="782" max="782" width="3.6640625" customWidth="1"/>
    <col min="783" max="783" width="4.1640625" customWidth="1"/>
    <col min="785" max="785" width="3.5" customWidth="1"/>
    <col min="786" max="786" width="1" customWidth="1"/>
    <col min="787" max="787" width="4.33203125" customWidth="1"/>
    <col min="788" max="788" width="3.83203125" customWidth="1"/>
    <col min="789" max="789" width="5.6640625" customWidth="1"/>
    <col min="790" max="790" width="1.6640625" customWidth="1"/>
    <col min="791" max="791" width="1.1640625" customWidth="1"/>
    <col min="792" max="792" width="4" customWidth="1"/>
    <col min="793" max="793" width="8.83203125" customWidth="1"/>
    <col min="794" max="794" width="2.5" customWidth="1"/>
    <col min="795" max="795" width="1.6640625" customWidth="1"/>
    <col min="796" max="796" width="4.6640625" customWidth="1"/>
    <col min="797" max="797" width="1.5" customWidth="1"/>
    <col min="798" max="798" width="4.6640625" customWidth="1"/>
    <col min="799" max="799" width="5.5" customWidth="1"/>
    <col min="800" max="800" width="4.1640625" customWidth="1"/>
    <col min="801" max="801" width="4" customWidth="1"/>
    <col min="802" max="802" width="3.5" customWidth="1"/>
    <col min="803" max="803" width="4.5" customWidth="1"/>
    <col min="804" max="804" width="4.6640625" customWidth="1"/>
    <col min="807" max="810" width="0" hidden="1" customWidth="1"/>
    <col min="1028" max="1028" width="3.83203125" customWidth="1"/>
    <col min="1029" max="1029" width="3.5" customWidth="1"/>
    <col min="1030" max="1030" width="2.33203125" customWidth="1"/>
    <col min="1031" max="1031" width="4.83203125" customWidth="1"/>
    <col min="1032" max="1032" width="4" customWidth="1"/>
    <col min="1033" max="1033" width="1.83203125" customWidth="1"/>
    <col min="1034" max="1034" width="3.5" customWidth="1"/>
    <col min="1035" max="1035" width="3.83203125" customWidth="1"/>
    <col min="1036" max="1036" width="2.83203125" customWidth="1"/>
    <col min="1037" max="1037" width="26.6640625" customWidth="1"/>
    <col min="1038" max="1038" width="3.6640625" customWidth="1"/>
    <col min="1039" max="1039" width="4.1640625" customWidth="1"/>
    <col min="1041" max="1041" width="3.5" customWidth="1"/>
    <col min="1042" max="1042" width="1" customWidth="1"/>
    <col min="1043" max="1043" width="4.33203125" customWidth="1"/>
    <col min="1044" max="1044" width="3.83203125" customWidth="1"/>
    <col min="1045" max="1045" width="5.6640625" customWidth="1"/>
    <col min="1046" max="1046" width="1.6640625" customWidth="1"/>
    <col min="1047" max="1047" width="1.1640625" customWidth="1"/>
    <col min="1048" max="1048" width="4" customWidth="1"/>
    <col min="1049" max="1049" width="8.83203125" customWidth="1"/>
    <col min="1050" max="1050" width="2.5" customWidth="1"/>
    <col min="1051" max="1051" width="1.6640625" customWidth="1"/>
    <col min="1052" max="1052" width="4.6640625" customWidth="1"/>
    <col min="1053" max="1053" width="1.5" customWidth="1"/>
    <col min="1054" max="1054" width="4.6640625" customWidth="1"/>
    <col min="1055" max="1055" width="5.5" customWidth="1"/>
    <col min="1056" max="1056" width="4.1640625" customWidth="1"/>
    <col min="1057" max="1057" width="4" customWidth="1"/>
    <col min="1058" max="1058" width="3.5" customWidth="1"/>
    <col min="1059" max="1059" width="4.5" customWidth="1"/>
    <col min="1060" max="1060" width="4.6640625" customWidth="1"/>
    <col min="1063" max="1066" width="0" hidden="1" customWidth="1"/>
    <col min="1284" max="1284" width="3.83203125" customWidth="1"/>
    <col min="1285" max="1285" width="3.5" customWidth="1"/>
    <col min="1286" max="1286" width="2.33203125" customWidth="1"/>
    <col min="1287" max="1287" width="4.83203125" customWidth="1"/>
    <col min="1288" max="1288" width="4" customWidth="1"/>
    <col min="1289" max="1289" width="1.83203125" customWidth="1"/>
    <col min="1290" max="1290" width="3.5" customWidth="1"/>
    <col min="1291" max="1291" width="3.83203125" customWidth="1"/>
    <col min="1292" max="1292" width="2.83203125" customWidth="1"/>
    <col min="1293" max="1293" width="26.6640625" customWidth="1"/>
    <col min="1294" max="1294" width="3.6640625" customWidth="1"/>
    <col min="1295" max="1295" width="4.1640625" customWidth="1"/>
    <col min="1297" max="1297" width="3.5" customWidth="1"/>
    <col min="1298" max="1298" width="1" customWidth="1"/>
    <col min="1299" max="1299" width="4.33203125" customWidth="1"/>
    <col min="1300" max="1300" width="3.83203125" customWidth="1"/>
    <col min="1301" max="1301" width="5.6640625" customWidth="1"/>
    <col min="1302" max="1302" width="1.6640625" customWidth="1"/>
    <col min="1303" max="1303" width="1.1640625" customWidth="1"/>
    <col min="1304" max="1304" width="4" customWidth="1"/>
    <col min="1305" max="1305" width="8.83203125" customWidth="1"/>
    <col min="1306" max="1306" width="2.5" customWidth="1"/>
    <col min="1307" max="1307" width="1.6640625" customWidth="1"/>
    <col min="1308" max="1308" width="4.6640625" customWidth="1"/>
    <col min="1309" max="1309" width="1.5" customWidth="1"/>
    <col min="1310" max="1310" width="4.6640625" customWidth="1"/>
    <col min="1311" max="1311" width="5.5" customWidth="1"/>
    <col min="1312" max="1312" width="4.1640625" customWidth="1"/>
    <col min="1313" max="1313" width="4" customWidth="1"/>
    <col min="1314" max="1314" width="3.5" customWidth="1"/>
    <col min="1315" max="1315" width="4.5" customWidth="1"/>
    <col min="1316" max="1316" width="4.6640625" customWidth="1"/>
    <col min="1319" max="1322" width="0" hidden="1" customWidth="1"/>
    <col min="1540" max="1540" width="3.83203125" customWidth="1"/>
    <col min="1541" max="1541" width="3.5" customWidth="1"/>
    <col min="1542" max="1542" width="2.33203125" customWidth="1"/>
    <col min="1543" max="1543" width="4.83203125" customWidth="1"/>
    <col min="1544" max="1544" width="4" customWidth="1"/>
    <col min="1545" max="1545" width="1.83203125" customWidth="1"/>
    <col min="1546" max="1546" width="3.5" customWidth="1"/>
    <col min="1547" max="1547" width="3.83203125" customWidth="1"/>
    <col min="1548" max="1548" width="2.83203125" customWidth="1"/>
    <col min="1549" max="1549" width="26.6640625" customWidth="1"/>
    <col min="1550" max="1550" width="3.6640625" customWidth="1"/>
    <col min="1551" max="1551" width="4.1640625" customWidth="1"/>
    <col min="1553" max="1553" width="3.5" customWidth="1"/>
    <col min="1554" max="1554" width="1" customWidth="1"/>
    <col min="1555" max="1555" width="4.33203125" customWidth="1"/>
    <col min="1556" max="1556" width="3.83203125" customWidth="1"/>
    <col min="1557" max="1557" width="5.6640625" customWidth="1"/>
    <col min="1558" max="1558" width="1.6640625" customWidth="1"/>
    <col min="1559" max="1559" width="1.1640625" customWidth="1"/>
    <col min="1560" max="1560" width="4" customWidth="1"/>
    <col min="1561" max="1561" width="8.83203125" customWidth="1"/>
    <col min="1562" max="1562" width="2.5" customWidth="1"/>
    <col min="1563" max="1563" width="1.6640625" customWidth="1"/>
    <col min="1564" max="1564" width="4.6640625" customWidth="1"/>
    <col min="1565" max="1565" width="1.5" customWidth="1"/>
    <col min="1566" max="1566" width="4.6640625" customWidth="1"/>
    <col min="1567" max="1567" width="5.5" customWidth="1"/>
    <col min="1568" max="1568" width="4.1640625" customWidth="1"/>
    <col min="1569" max="1569" width="4" customWidth="1"/>
    <col min="1570" max="1570" width="3.5" customWidth="1"/>
    <col min="1571" max="1571" width="4.5" customWidth="1"/>
    <col min="1572" max="1572" width="4.6640625" customWidth="1"/>
    <col min="1575" max="1578" width="0" hidden="1" customWidth="1"/>
    <col min="1796" max="1796" width="3.83203125" customWidth="1"/>
    <col min="1797" max="1797" width="3.5" customWidth="1"/>
    <col min="1798" max="1798" width="2.33203125" customWidth="1"/>
    <col min="1799" max="1799" width="4.83203125" customWidth="1"/>
    <col min="1800" max="1800" width="4" customWidth="1"/>
    <col min="1801" max="1801" width="1.83203125" customWidth="1"/>
    <col min="1802" max="1802" width="3.5" customWidth="1"/>
    <col min="1803" max="1803" width="3.83203125" customWidth="1"/>
    <col min="1804" max="1804" width="2.83203125" customWidth="1"/>
    <col min="1805" max="1805" width="26.6640625" customWidth="1"/>
    <col min="1806" max="1806" width="3.6640625" customWidth="1"/>
    <col min="1807" max="1807" width="4.1640625" customWidth="1"/>
    <col min="1809" max="1809" width="3.5" customWidth="1"/>
    <col min="1810" max="1810" width="1" customWidth="1"/>
    <col min="1811" max="1811" width="4.33203125" customWidth="1"/>
    <col min="1812" max="1812" width="3.83203125" customWidth="1"/>
    <col min="1813" max="1813" width="5.6640625" customWidth="1"/>
    <col min="1814" max="1814" width="1.6640625" customWidth="1"/>
    <col min="1815" max="1815" width="1.1640625" customWidth="1"/>
    <col min="1816" max="1816" width="4" customWidth="1"/>
    <col min="1817" max="1817" width="8.83203125" customWidth="1"/>
    <col min="1818" max="1818" width="2.5" customWidth="1"/>
    <col min="1819" max="1819" width="1.6640625" customWidth="1"/>
    <col min="1820" max="1820" width="4.6640625" customWidth="1"/>
    <col min="1821" max="1821" width="1.5" customWidth="1"/>
    <col min="1822" max="1822" width="4.6640625" customWidth="1"/>
    <col min="1823" max="1823" width="5.5" customWidth="1"/>
    <col min="1824" max="1824" width="4.1640625" customWidth="1"/>
    <col min="1825" max="1825" width="4" customWidth="1"/>
    <col min="1826" max="1826" width="3.5" customWidth="1"/>
    <col min="1827" max="1827" width="4.5" customWidth="1"/>
    <col min="1828" max="1828" width="4.6640625" customWidth="1"/>
    <col min="1831" max="1834" width="0" hidden="1" customWidth="1"/>
    <col min="2052" max="2052" width="3.83203125" customWidth="1"/>
    <col min="2053" max="2053" width="3.5" customWidth="1"/>
    <col min="2054" max="2054" width="2.33203125" customWidth="1"/>
    <col min="2055" max="2055" width="4.83203125" customWidth="1"/>
    <col min="2056" max="2056" width="4" customWidth="1"/>
    <col min="2057" max="2057" width="1.83203125" customWidth="1"/>
    <col min="2058" max="2058" width="3.5" customWidth="1"/>
    <col min="2059" max="2059" width="3.83203125" customWidth="1"/>
    <col min="2060" max="2060" width="2.83203125" customWidth="1"/>
    <col min="2061" max="2061" width="26.6640625" customWidth="1"/>
    <col min="2062" max="2062" width="3.6640625" customWidth="1"/>
    <col min="2063" max="2063" width="4.1640625" customWidth="1"/>
    <col min="2065" max="2065" width="3.5" customWidth="1"/>
    <col min="2066" max="2066" width="1" customWidth="1"/>
    <col min="2067" max="2067" width="4.33203125" customWidth="1"/>
    <col min="2068" max="2068" width="3.83203125" customWidth="1"/>
    <col min="2069" max="2069" width="5.6640625" customWidth="1"/>
    <col min="2070" max="2070" width="1.6640625" customWidth="1"/>
    <col min="2071" max="2071" width="1.1640625" customWidth="1"/>
    <col min="2072" max="2072" width="4" customWidth="1"/>
    <col min="2073" max="2073" width="8.83203125" customWidth="1"/>
    <col min="2074" max="2074" width="2.5" customWidth="1"/>
    <col min="2075" max="2075" width="1.6640625" customWidth="1"/>
    <col min="2076" max="2076" width="4.6640625" customWidth="1"/>
    <col min="2077" max="2077" width="1.5" customWidth="1"/>
    <col min="2078" max="2078" width="4.6640625" customWidth="1"/>
    <col min="2079" max="2079" width="5.5" customWidth="1"/>
    <col min="2080" max="2080" width="4.1640625" customWidth="1"/>
    <col min="2081" max="2081" width="4" customWidth="1"/>
    <col min="2082" max="2082" width="3.5" customWidth="1"/>
    <col min="2083" max="2083" width="4.5" customWidth="1"/>
    <col min="2084" max="2084" width="4.6640625" customWidth="1"/>
    <col min="2087" max="2090" width="0" hidden="1" customWidth="1"/>
    <col min="2308" max="2308" width="3.83203125" customWidth="1"/>
    <col min="2309" max="2309" width="3.5" customWidth="1"/>
    <col min="2310" max="2310" width="2.33203125" customWidth="1"/>
    <col min="2311" max="2311" width="4.83203125" customWidth="1"/>
    <col min="2312" max="2312" width="4" customWidth="1"/>
    <col min="2313" max="2313" width="1.83203125" customWidth="1"/>
    <col min="2314" max="2314" width="3.5" customWidth="1"/>
    <col min="2315" max="2315" width="3.83203125" customWidth="1"/>
    <col min="2316" max="2316" width="2.83203125" customWidth="1"/>
    <col min="2317" max="2317" width="26.6640625" customWidth="1"/>
    <col min="2318" max="2318" width="3.6640625" customWidth="1"/>
    <col min="2319" max="2319" width="4.1640625" customWidth="1"/>
    <col min="2321" max="2321" width="3.5" customWidth="1"/>
    <col min="2322" max="2322" width="1" customWidth="1"/>
    <col min="2323" max="2323" width="4.33203125" customWidth="1"/>
    <col min="2324" max="2324" width="3.83203125" customWidth="1"/>
    <col min="2325" max="2325" width="5.6640625" customWidth="1"/>
    <col min="2326" max="2326" width="1.6640625" customWidth="1"/>
    <col min="2327" max="2327" width="1.1640625" customWidth="1"/>
    <col min="2328" max="2328" width="4" customWidth="1"/>
    <col min="2329" max="2329" width="8.83203125" customWidth="1"/>
    <col min="2330" max="2330" width="2.5" customWidth="1"/>
    <col min="2331" max="2331" width="1.6640625" customWidth="1"/>
    <col min="2332" max="2332" width="4.6640625" customWidth="1"/>
    <col min="2333" max="2333" width="1.5" customWidth="1"/>
    <col min="2334" max="2334" width="4.6640625" customWidth="1"/>
    <col min="2335" max="2335" width="5.5" customWidth="1"/>
    <col min="2336" max="2336" width="4.1640625" customWidth="1"/>
    <col min="2337" max="2337" width="4" customWidth="1"/>
    <col min="2338" max="2338" width="3.5" customWidth="1"/>
    <col min="2339" max="2339" width="4.5" customWidth="1"/>
    <col min="2340" max="2340" width="4.6640625" customWidth="1"/>
    <col min="2343" max="2346" width="0" hidden="1" customWidth="1"/>
    <col min="2564" max="2564" width="3.83203125" customWidth="1"/>
    <col min="2565" max="2565" width="3.5" customWidth="1"/>
    <col min="2566" max="2566" width="2.33203125" customWidth="1"/>
    <col min="2567" max="2567" width="4.83203125" customWidth="1"/>
    <col min="2568" max="2568" width="4" customWidth="1"/>
    <col min="2569" max="2569" width="1.83203125" customWidth="1"/>
    <col min="2570" max="2570" width="3.5" customWidth="1"/>
    <col min="2571" max="2571" width="3.83203125" customWidth="1"/>
    <col min="2572" max="2572" width="2.83203125" customWidth="1"/>
    <col min="2573" max="2573" width="26.6640625" customWidth="1"/>
    <col min="2574" max="2574" width="3.6640625" customWidth="1"/>
    <col min="2575" max="2575" width="4.1640625" customWidth="1"/>
    <col min="2577" max="2577" width="3.5" customWidth="1"/>
    <col min="2578" max="2578" width="1" customWidth="1"/>
    <col min="2579" max="2579" width="4.33203125" customWidth="1"/>
    <col min="2580" max="2580" width="3.83203125" customWidth="1"/>
    <col min="2581" max="2581" width="5.6640625" customWidth="1"/>
    <col min="2582" max="2582" width="1.6640625" customWidth="1"/>
    <col min="2583" max="2583" width="1.1640625" customWidth="1"/>
    <col min="2584" max="2584" width="4" customWidth="1"/>
    <col min="2585" max="2585" width="8.83203125" customWidth="1"/>
    <col min="2586" max="2586" width="2.5" customWidth="1"/>
    <col min="2587" max="2587" width="1.6640625" customWidth="1"/>
    <col min="2588" max="2588" width="4.6640625" customWidth="1"/>
    <col min="2589" max="2589" width="1.5" customWidth="1"/>
    <col min="2590" max="2590" width="4.6640625" customWidth="1"/>
    <col min="2591" max="2591" width="5.5" customWidth="1"/>
    <col min="2592" max="2592" width="4.1640625" customWidth="1"/>
    <col min="2593" max="2593" width="4" customWidth="1"/>
    <col min="2594" max="2594" width="3.5" customWidth="1"/>
    <col min="2595" max="2595" width="4.5" customWidth="1"/>
    <col min="2596" max="2596" width="4.6640625" customWidth="1"/>
    <col min="2599" max="2602" width="0" hidden="1" customWidth="1"/>
    <col min="2820" max="2820" width="3.83203125" customWidth="1"/>
    <col min="2821" max="2821" width="3.5" customWidth="1"/>
    <col min="2822" max="2822" width="2.33203125" customWidth="1"/>
    <col min="2823" max="2823" width="4.83203125" customWidth="1"/>
    <col min="2824" max="2824" width="4" customWidth="1"/>
    <col min="2825" max="2825" width="1.83203125" customWidth="1"/>
    <col min="2826" max="2826" width="3.5" customWidth="1"/>
    <col min="2827" max="2827" width="3.83203125" customWidth="1"/>
    <col min="2828" max="2828" width="2.83203125" customWidth="1"/>
    <col min="2829" max="2829" width="26.6640625" customWidth="1"/>
    <col min="2830" max="2830" width="3.6640625" customWidth="1"/>
    <col min="2831" max="2831" width="4.1640625" customWidth="1"/>
    <col min="2833" max="2833" width="3.5" customWidth="1"/>
    <col min="2834" max="2834" width="1" customWidth="1"/>
    <col min="2835" max="2835" width="4.33203125" customWidth="1"/>
    <col min="2836" max="2836" width="3.83203125" customWidth="1"/>
    <col min="2837" max="2837" width="5.6640625" customWidth="1"/>
    <col min="2838" max="2838" width="1.6640625" customWidth="1"/>
    <col min="2839" max="2839" width="1.1640625" customWidth="1"/>
    <col min="2840" max="2840" width="4" customWidth="1"/>
    <col min="2841" max="2841" width="8.83203125" customWidth="1"/>
    <col min="2842" max="2842" width="2.5" customWidth="1"/>
    <col min="2843" max="2843" width="1.6640625" customWidth="1"/>
    <col min="2844" max="2844" width="4.6640625" customWidth="1"/>
    <col min="2845" max="2845" width="1.5" customWidth="1"/>
    <col min="2846" max="2846" width="4.6640625" customWidth="1"/>
    <col min="2847" max="2847" width="5.5" customWidth="1"/>
    <col min="2848" max="2848" width="4.1640625" customWidth="1"/>
    <col min="2849" max="2849" width="4" customWidth="1"/>
    <col min="2850" max="2850" width="3.5" customWidth="1"/>
    <col min="2851" max="2851" width="4.5" customWidth="1"/>
    <col min="2852" max="2852" width="4.6640625" customWidth="1"/>
    <col min="2855" max="2858" width="0" hidden="1" customWidth="1"/>
    <col min="3076" max="3076" width="3.83203125" customWidth="1"/>
    <col min="3077" max="3077" width="3.5" customWidth="1"/>
    <col min="3078" max="3078" width="2.33203125" customWidth="1"/>
    <col min="3079" max="3079" width="4.83203125" customWidth="1"/>
    <col min="3080" max="3080" width="4" customWidth="1"/>
    <col min="3081" max="3081" width="1.83203125" customWidth="1"/>
    <col min="3082" max="3082" width="3.5" customWidth="1"/>
    <col min="3083" max="3083" width="3.83203125" customWidth="1"/>
    <col min="3084" max="3084" width="2.83203125" customWidth="1"/>
    <col min="3085" max="3085" width="26.6640625" customWidth="1"/>
    <col min="3086" max="3086" width="3.6640625" customWidth="1"/>
    <col min="3087" max="3087" width="4.1640625" customWidth="1"/>
    <col min="3089" max="3089" width="3.5" customWidth="1"/>
    <col min="3090" max="3090" width="1" customWidth="1"/>
    <col min="3091" max="3091" width="4.33203125" customWidth="1"/>
    <col min="3092" max="3092" width="3.83203125" customWidth="1"/>
    <col min="3093" max="3093" width="5.6640625" customWidth="1"/>
    <col min="3094" max="3094" width="1.6640625" customWidth="1"/>
    <col min="3095" max="3095" width="1.1640625" customWidth="1"/>
    <col min="3096" max="3096" width="4" customWidth="1"/>
    <col min="3097" max="3097" width="8.83203125" customWidth="1"/>
    <col min="3098" max="3098" width="2.5" customWidth="1"/>
    <col min="3099" max="3099" width="1.6640625" customWidth="1"/>
    <col min="3100" max="3100" width="4.6640625" customWidth="1"/>
    <col min="3101" max="3101" width="1.5" customWidth="1"/>
    <col min="3102" max="3102" width="4.6640625" customWidth="1"/>
    <col min="3103" max="3103" width="5.5" customWidth="1"/>
    <col min="3104" max="3104" width="4.1640625" customWidth="1"/>
    <col min="3105" max="3105" width="4" customWidth="1"/>
    <col min="3106" max="3106" width="3.5" customWidth="1"/>
    <col min="3107" max="3107" width="4.5" customWidth="1"/>
    <col min="3108" max="3108" width="4.6640625" customWidth="1"/>
    <col min="3111" max="3114" width="0" hidden="1" customWidth="1"/>
    <col min="3332" max="3332" width="3.83203125" customWidth="1"/>
    <col min="3333" max="3333" width="3.5" customWidth="1"/>
    <col min="3334" max="3334" width="2.33203125" customWidth="1"/>
    <col min="3335" max="3335" width="4.83203125" customWidth="1"/>
    <col min="3336" max="3336" width="4" customWidth="1"/>
    <col min="3337" max="3337" width="1.83203125" customWidth="1"/>
    <col min="3338" max="3338" width="3.5" customWidth="1"/>
    <col min="3339" max="3339" width="3.83203125" customWidth="1"/>
    <col min="3340" max="3340" width="2.83203125" customWidth="1"/>
    <col min="3341" max="3341" width="26.6640625" customWidth="1"/>
    <col min="3342" max="3342" width="3.6640625" customWidth="1"/>
    <col min="3343" max="3343" width="4.1640625" customWidth="1"/>
    <col min="3345" max="3345" width="3.5" customWidth="1"/>
    <col min="3346" max="3346" width="1" customWidth="1"/>
    <col min="3347" max="3347" width="4.33203125" customWidth="1"/>
    <col min="3348" max="3348" width="3.83203125" customWidth="1"/>
    <col min="3349" max="3349" width="5.6640625" customWidth="1"/>
    <col min="3350" max="3350" width="1.6640625" customWidth="1"/>
    <col min="3351" max="3351" width="1.1640625" customWidth="1"/>
    <col min="3352" max="3352" width="4" customWidth="1"/>
    <col min="3353" max="3353" width="8.83203125" customWidth="1"/>
    <col min="3354" max="3354" width="2.5" customWidth="1"/>
    <col min="3355" max="3355" width="1.6640625" customWidth="1"/>
    <col min="3356" max="3356" width="4.6640625" customWidth="1"/>
    <col min="3357" max="3357" width="1.5" customWidth="1"/>
    <col min="3358" max="3358" width="4.6640625" customWidth="1"/>
    <col min="3359" max="3359" width="5.5" customWidth="1"/>
    <col min="3360" max="3360" width="4.1640625" customWidth="1"/>
    <col min="3361" max="3361" width="4" customWidth="1"/>
    <col min="3362" max="3362" width="3.5" customWidth="1"/>
    <col min="3363" max="3363" width="4.5" customWidth="1"/>
    <col min="3364" max="3364" width="4.6640625" customWidth="1"/>
    <col min="3367" max="3370" width="0" hidden="1" customWidth="1"/>
    <col min="3588" max="3588" width="3.83203125" customWidth="1"/>
    <col min="3589" max="3589" width="3.5" customWidth="1"/>
    <col min="3590" max="3590" width="2.33203125" customWidth="1"/>
    <col min="3591" max="3591" width="4.83203125" customWidth="1"/>
    <col min="3592" max="3592" width="4" customWidth="1"/>
    <col min="3593" max="3593" width="1.83203125" customWidth="1"/>
    <col min="3594" max="3594" width="3.5" customWidth="1"/>
    <col min="3595" max="3595" width="3.83203125" customWidth="1"/>
    <col min="3596" max="3596" width="2.83203125" customWidth="1"/>
    <col min="3597" max="3597" width="26.6640625" customWidth="1"/>
    <col min="3598" max="3598" width="3.6640625" customWidth="1"/>
    <col min="3599" max="3599" width="4.1640625" customWidth="1"/>
    <col min="3601" max="3601" width="3.5" customWidth="1"/>
    <col min="3602" max="3602" width="1" customWidth="1"/>
    <col min="3603" max="3603" width="4.33203125" customWidth="1"/>
    <col min="3604" max="3604" width="3.83203125" customWidth="1"/>
    <col min="3605" max="3605" width="5.6640625" customWidth="1"/>
    <col min="3606" max="3606" width="1.6640625" customWidth="1"/>
    <col min="3607" max="3607" width="1.1640625" customWidth="1"/>
    <col min="3608" max="3608" width="4" customWidth="1"/>
    <col min="3609" max="3609" width="8.83203125" customWidth="1"/>
    <col min="3610" max="3610" width="2.5" customWidth="1"/>
    <col min="3611" max="3611" width="1.6640625" customWidth="1"/>
    <col min="3612" max="3612" width="4.6640625" customWidth="1"/>
    <col min="3613" max="3613" width="1.5" customWidth="1"/>
    <col min="3614" max="3614" width="4.6640625" customWidth="1"/>
    <col min="3615" max="3615" width="5.5" customWidth="1"/>
    <col min="3616" max="3616" width="4.1640625" customWidth="1"/>
    <col min="3617" max="3617" width="4" customWidth="1"/>
    <col min="3618" max="3618" width="3.5" customWidth="1"/>
    <col min="3619" max="3619" width="4.5" customWidth="1"/>
    <col min="3620" max="3620" width="4.6640625" customWidth="1"/>
    <col min="3623" max="3626" width="0" hidden="1" customWidth="1"/>
    <col min="3844" max="3844" width="3.83203125" customWidth="1"/>
    <col min="3845" max="3845" width="3.5" customWidth="1"/>
    <col min="3846" max="3846" width="2.33203125" customWidth="1"/>
    <col min="3847" max="3847" width="4.83203125" customWidth="1"/>
    <col min="3848" max="3848" width="4" customWidth="1"/>
    <col min="3849" max="3849" width="1.83203125" customWidth="1"/>
    <col min="3850" max="3850" width="3.5" customWidth="1"/>
    <col min="3851" max="3851" width="3.83203125" customWidth="1"/>
    <col min="3852" max="3852" width="2.83203125" customWidth="1"/>
    <col min="3853" max="3853" width="26.6640625" customWidth="1"/>
    <col min="3854" max="3854" width="3.6640625" customWidth="1"/>
    <col min="3855" max="3855" width="4.1640625" customWidth="1"/>
    <col min="3857" max="3857" width="3.5" customWidth="1"/>
    <col min="3858" max="3858" width="1" customWidth="1"/>
    <col min="3859" max="3859" width="4.33203125" customWidth="1"/>
    <col min="3860" max="3860" width="3.83203125" customWidth="1"/>
    <col min="3861" max="3861" width="5.6640625" customWidth="1"/>
    <col min="3862" max="3862" width="1.6640625" customWidth="1"/>
    <col min="3863" max="3863" width="1.1640625" customWidth="1"/>
    <col min="3864" max="3864" width="4" customWidth="1"/>
    <col min="3865" max="3865" width="8.83203125" customWidth="1"/>
    <col min="3866" max="3866" width="2.5" customWidth="1"/>
    <col min="3867" max="3867" width="1.6640625" customWidth="1"/>
    <col min="3868" max="3868" width="4.6640625" customWidth="1"/>
    <col min="3869" max="3869" width="1.5" customWidth="1"/>
    <col min="3870" max="3870" width="4.6640625" customWidth="1"/>
    <col min="3871" max="3871" width="5.5" customWidth="1"/>
    <col min="3872" max="3872" width="4.1640625" customWidth="1"/>
    <col min="3873" max="3873" width="4" customWidth="1"/>
    <col min="3874" max="3874" width="3.5" customWidth="1"/>
    <col min="3875" max="3875" width="4.5" customWidth="1"/>
    <col min="3876" max="3876" width="4.6640625" customWidth="1"/>
    <col min="3879" max="3882" width="0" hidden="1" customWidth="1"/>
    <col min="4100" max="4100" width="3.83203125" customWidth="1"/>
    <col min="4101" max="4101" width="3.5" customWidth="1"/>
    <col min="4102" max="4102" width="2.33203125" customWidth="1"/>
    <col min="4103" max="4103" width="4.83203125" customWidth="1"/>
    <col min="4104" max="4104" width="4" customWidth="1"/>
    <col min="4105" max="4105" width="1.83203125" customWidth="1"/>
    <col min="4106" max="4106" width="3.5" customWidth="1"/>
    <col min="4107" max="4107" width="3.83203125" customWidth="1"/>
    <col min="4108" max="4108" width="2.83203125" customWidth="1"/>
    <col min="4109" max="4109" width="26.6640625" customWidth="1"/>
    <col min="4110" max="4110" width="3.6640625" customWidth="1"/>
    <col min="4111" max="4111" width="4.1640625" customWidth="1"/>
    <col min="4113" max="4113" width="3.5" customWidth="1"/>
    <col min="4114" max="4114" width="1" customWidth="1"/>
    <col min="4115" max="4115" width="4.33203125" customWidth="1"/>
    <col min="4116" max="4116" width="3.83203125" customWidth="1"/>
    <col min="4117" max="4117" width="5.6640625" customWidth="1"/>
    <col min="4118" max="4118" width="1.6640625" customWidth="1"/>
    <col min="4119" max="4119" width="1.1640625" customWidth="1"/>
    <col min="4120" max="4120" width="4" customWidth="1"/>
    <col min="4121" max="4121" width="8.83203125" customWidth="1"/>
    <col min="4122" max="4122" width="2.5" customWidth="1"/>
    <col min="4123" max="4123" width="1.6640625" customWidth="1"/>
    <col min="4124" max="4124" width="4.6640625" customWidth="1"/>
    <col min="4125" max="4125" width="1.5" customWidth="1"/>
    <col min="4126" max="4126" width="4.6640625" customWidth="1"/>
    <col min="4127" max="4127" width="5.5" customWidth="1"/>
    <col min="4128" max="4128" width="4.1640625" customWidth="1"/>
    <col min="4129" max="4129" width="4" customWidth="1"/>
    <col min="4130" max="4130" width="3.5" customWidth="1"/>
    <col min="4131" max="4131" width="4.5" customWidth="1"/>
    <col min="4132" max="4132" width="4.6640625" customWidth="1"/>
    <col min="4135" max="4138" width="0" hidden="1" customWidth="1"/>
    <col min="4356" max="4356" width="3.83203125" customWidth="1"/>
    <col min="4357" max="4357" width="3.5" customWidth="1"/>
    <col min="4358" max="4358" width="2.33203125" customWidth="1"/>
    <col min="4359" max="4359" width="4.83203125" customWidth="1"/>
    <col min="4360" max="4360" width="4" customWidth="1"/>
    <col min="4361" max="4361" width="1.83203125" customWidth="1"/>
    <col min="4362" max="4362" width="3.5" customWidth="1"/>
    <col min="4363" max="4363" width="3.83203125" customWidth="1"/>
    <col min="4364" max="4364" width="2.83203125" customWidth="1"/>
    <col min="4365" max="4365" width="26.6640625" customWidth="1"/>
    <col min="4366" max="4366" width="3.6640625" customWidth="1"/>
    <col min="4367" max="4367" width="4.1640625" customWidth="1"/>
    <col min="4369" max="4369" width="3.5" customWidth="1"/>
    <col min="4370" max="4370" width="1" customWidth="1"/>
    <col min="4371" max="4371" width="4.33203125" customWidth="1"/>
    <col min="4372" max="4372" width="3.83203125" customWidth="1"/>
    <col min="4373" max="4373" width="5.6640625" customWidth="1"/>
    <col min="4374" max="4374" width="1.6640625" customWidth="1"/>
    <col min="4375" max="4375" width="1.1640625" customWidth="1"/>
    <col min="4376" max="4376" width="4" customWidth="1"/>
    <col min="4377" max="4377" width="8.83203125" customWidth="1"/>
    <col min="4378" max="4378" width="2.5" customWidth="1"/>
    <col min="4379" max="4379" width="1.6640625" customWidth="1"/>
    <col min="4380" max="4380" width="4.6640625" customWidth="1"/>
    <col min="4381" max="4381" width="1.5" customWidth="1"/>
    <col min="4382" max="4382" width="4.6640625" customWidth="1"/>
    <col min="4383" max="4383" width="5.5" customWidth="1"/>
    <col min="4384" max="4384" width="4.1640625" customWidth="1"/>
    <col min="4385" max="4385" width="4" customWidth="1"/>
    <col min="4386" max="4386" width="3.5" customWidth="1"/>
    <col min="4387" max="4387" width="4.5" customWidth="1"/>
    <col min="4388" max="4388" width="4.6640625" customWidth="1"/>
    <col min="4391" max="4394" width="0" hidden="1" customWidth="1"/>
    <col min="4612" max="4612" width="3.83203125" customWidth="1"/>
    <col min="4613" max="4613" width="3.5" customWidth="1"/>
    <col min="4614" max="4614" width="2.33203125" customWidth="1"/>
    <col min="4615" max="4615" width="4.83203125" customWidth="1"/>
    <col min="4616" max="4616" width="4" customWidth="1"/>
    <col min="4617" max="4617" width="1.83203125" customWidth="1"/>
    <col min="4618" max="4618" width="3.5" customWidth="1"/>
    <col min="4619" max="4619" width="3.83203125" customWidth="1"/>
    <col min="4620" max="4620" width="2.83203125" customWidth="1"/>
    <col min="4621" max="4621" width="26.6640625" customWidth="1"/>
    <col min="4622" max="4622" width="3.6640625" customWidth="1"/>
    <col min="4623" max="4623" width="4.1640625" customWidth="1"/>
    <col min="4625" max="4625" width="3.5" customWidth="1"/>
    <col min="4626" max="4626" width="1" customWidth="1"/>
    <col min="4627" max="4627" width="4.33203125" customWidth="1"/>
    <col min="4628" max="4628" width="3.83203125" customWidth="1"/>
    <col min="4629" max="4629" width="5.6640625" customWidth="1"/>
    <col min="4630" max="4630" width="1.6640625" customWidth="1"/>
    <col min="4631" max="4631" width="1.1640625" customWidth="1"/>
    <col min="4632" max="4632" width="4" customWidth="1"/>
    <col min="4633" max="4633" width="8.83203125" customWidth="1"/>
    <col min="4634" max="4634" width="2.5" customWidth="1"/>
    <col min="4635" max="4635" width="1.6640625" customWidth="1"/>
    <col min="4636" max="4636" width="4.6640625" customWidth="1"/>
    <col min="4637" max="4637" width="1.5" customWidth="1"/>
    <col min="4638" max="4638" width="4.6640625" customWidth="1"/>
    <col min="4639" max="4639" width="5.5" customWidth="1"/>
    <col min="4640" max="4640" width="4.1640625" customWidth="1"/>
    <col min="4641" max="4641" width="4" customWidth="1"/>
    <col min="4642" max="4642" width="3.5" customWidth="1"/>
    <col min="4643" max="4643" width="4.5" customWidth="1"/>
    <col min="4644" max="4644" width="4.6640625" customWidth="1"/>
    <col min="4647" max="4650" width="0" hidden="1" customWidth="1"/>
    <col min="4868" max="4868" width="3.83203125" customWidth="1"/>
    <col min="4869" max="4869" width="3.5" customWidth="1"/>
    <col min="4870" max="4870" width="2.33203125" customWidth="1"/>
    <col min="4871" max="4871" width="4.83203125" customWidth="1"/>
    <col min="4872" max="4872" width="4" customWidth="1"/>
    <col min="4873" max="4873" width="1.83203125" customWidth="1"/>
    <col min="4874" max="4874" width="3.5" customWidth="1"/>
    <col min="4875" max="4875" width="3.83203125" customWidth="1"/>
    <col min="4876" max="4876" width="2.83203125" customWidth="1"/>
    <col min="4877" max="4877" width="26.6640625" customWidth="1"/>
    <col min="4878" max="4878" width="3.6640625" customWidth="1"/>
    <col min="4879" max="4879" width="4.1640625" customWidth="1"/>
    <col min="4881" max="4881" width="3.5" customWidth="1"/>
    <col min="4882" max="4882" width="1" customWidth="1"/>
    <col min="4883" max="4883" width="4.33203125" customWidth="1"/>
    <col min="4884" max="4884" width="3.83203125" customWidth="1"/>
    <col min="4885" max="4885" width="5.6640625" customWidth="1"/>
    <col min="4886" max="4886" width="1.6640625" customWidth="1"/>
    <col min="4887" max="4887" width="1.1640625" customWidth="1"/>
    <col min="4888" max="4888" width="4" customWidth="1"/>
    <col min="4889" max="4889" width="8.83203125" customWidth="1"/>
    <col min="4890" max="4890" width="2.5" customWidth="1"/>
    <col min="4891" max="4891" width="1.6640625" customWidth="1"/>
    <col min="4892" max="4892" width="4.6640625" customWidth="1"/>
    <col min="4893" max="4893" width="1.5" customWidth="1"/>
    <col min="4894" max="4894" width="4.6640625" customWidth="1"/>
    <col min="4895" max="4895" width="5.5" customWidth="1"/>
    <col min="4896" max="4896" width="4.1640625" customWidth="1"/>
    <col min="4897" max="4897" width="4" customWidth="1"/>
    <col min="4898" max="4898" width="3.5" customWidth="1"/>
    <col min="4899" max="4899" width="4.5" customWidth="1"/>
    <col min="4900" max="4900" width="4.6640625" customWidth="1"/>
    <col min="4903" max="4906" width="0" hidden="1" customWidth="1"/>
    <col min="5124" max="5124" width="3.83203125" customWidth="1"/>
    <col min="5125" max="5125" width="3.5" customWidth="1"/>
    <col min="5126" max="5126" width="2.33203125" customWidth="1"/>
    <col min="5127" max="5127" width="4.83203125" customWidth="1"/>
    <col min="5128" max="5128" width="4" customWidth="1"/>
    <col min="5129" max="5129" width="1.83203125" customWidth="1"/>
    <col min="5130" max="5130" width="3.5" customWidth="1"/>
    <col min="5131" max="5131" width="3.83203125" customWidth="1"/>
    <col min="5132" max="5132" width="2.83203125" customWidth="1"/>
    <col min="5133" max="5133" width="26.6640625" customWidth="1"/>
    <col min="5134" max="5134" width="3.6640625" customWidth="1"/>
    <col min="5135" max="5135" width="4.1640625" customWidth="1"/>
    <col min="5137" max="5137" width="3.5" customWidth="1"/>
    <col min="5138" max="5138" width="1" customWidth="1"/>
    <col min="5139" max="5139" width="4.33203125" customWidth="1"/>
    <col min="5140" max="5140" width="3.83203125" customWidth="1"/>
    <col min="5141" max="5141" width="5.6640625" customWidth="1"/>
    <col min="5142" max="5142" width="1.6640625" customWidth="1"/>
    <col min="5143" max="5143" width="1.1640625" customWidth="1"/>
    <col min="5144" max="5144" width="4" customWidth="1"/>
    <col min="5145" max="5145" width="8.83203125" customWidth="1"/>
    <col min="5146" max="5146" width="2.5" customWidth="1"/>
    <col min="5147" max="5147" width="1.6640625" customWidth="1"/>
    <col min="5148" max="5148" width="4.6640625" customWidth="1"/>
    <col min="5149" max="5149" width="1.5" customWidth="1"/>
    <col min="5150" max="5150" width="4.6640625" customWidth="1"/>
    <col min="5151" max="5151" width="5.5" customWidth="1"/>
    <col min="5152" max="5152" width="4.1640625" customWidth="1"/>
    <col min="5153" max="5153" width="4" customWidth="1"/>
    <col min="5154" max="5154" width="3.5" customWidth="1"/>
    <col min="5155" max="5155" width="4.5" customWidth="1"/>
    <col min="5156" max="5156" width="4.6640625" customWidth="1"/>
    <col min="5159" max="5162" width="0" hidden="1" customWidth="1"/>
    <col min="5380" max="5380" width="3.83203125" customWidth="1"/>
    <col min="5381" max="5381" width="3.5" customWidth="1"/>
    <col min="5382" max="5382" width="2.33203125" customWidth="1"/>
    <col min="5383" max="5383" width="4.83203125" customWidth="1"/>
    <col min="5384" max="5384" width="4" customWidth="1"/>
    <col min="5385" max="5385" width="1.83203125" customWidth="1"/>
    <col min="5386" max="5386" width="3.5" customWidth="1"/>
    <col min="5387" max="5387" width="3.83203125" customWidth="1"/>
    <col min="5388" max="5388" width="2.83203125" customWidth="1"/>
    <col min="5389" max="5389" width="26.6640625" customWidth="1"/>
    <col min="5390" max="5390" width="3.6640625" customWidth="1"/>
    <col min="5391" max="5391" width="4.1640625" customWidth="1"/>
    <col min="5393" max="5393" width="3.5" customWidth="1"/>
    <col min="5394" max="5394" width="1" customWidth="1"/>
    <col min="5395" max="5395" width="4.33203125" customWidth="1"/>
    <col min="5396" max="5396" width="3.83203125" customWidth="1"/>
    <col min="5397" max="5397" width="5.6640625" customWidth="1"/>
    <col min="5398" max="5398" width="1.6640625" customWidth="1"/>
    <col min="5399" max="5399" width="1.1640625" customWidth="1"/>
    <col min="5400" max="5400" width="4" customWidth="1"/>
    <col min="5401" max="5401" width="8.83203125" customWidth="1"/>
    <col min="5402" max="5402" width="2.5" customWidth="1"/>
    <col min="5403" max="5403" width="1.6640625" customWidth="1"/>
    <col min="5404" max="5404" width="4.6640625" customWidth="1"/>
    <col min="5405" max="5405" width="1.5" customWidth="1"/>
    <col min="5406" max="5406" width="4.6640625" customWidth="1"/>
    <col min="5407" max="5407" width="5.5" customWidth="1"/>
    <col min="5408" max="5408" width="4.1640625" customWidth="1"/>
    <col min="5409" max="5409" width="4" customWidth="1"/>
    <col min="5410" max="5410" width="3.5" customWidth="1"/>
    <col min="5411" max="5411" width="4.5" customWidth="1"/>
    <col min="5412" max="5412" width="4.6640625" customWidth="1"/>
    <col min="5415" max="5418" width="0" hidden="1" customWidth="1"/>
    <col min="5636" max="5636" width="3.83203125" customWidth="1"/>
    <col min="5637" max="5637" width="3.5" customWidth="1"/>
    <col min="5638" max="5638" width="2.33203125" customWidth="1"/>
    <col min="5639" max="5639" width="4.83203125" customWidth="1"/>
    <col min="5640" max="5640" width="4" customWidth="1"/>
    <col min="5641" max="5641" width="1.83203125" customWidth="1"/>
    <col min="5642" max="5642" width="3.5" customWidth="1"/>
    <col min="5643" max="5643" width="3.83203125" customWidth="1"/>
    <col min="5644" max="5644" width="2.83203125" customWidth="1"/>
    <col min="5645" max="5645" width="26.6640625" customWidth="1"/>
    <col min="5646" max="5646" width="3.6640625" customWidth="1"/>
    <col min="5647" max="5647" width="4.1640625" customWidth="1"/>
    <col min="5649" max="5649" width="3.5" customWidth="1"/>
    <col min="5650" max="5650" width="1" customWidth="1"/>
    <col min="5651" max="5651" width="4.33203125" customWidth="1"/>
    <col min="5652" max="5652" width="3.83203125" customWidth="1"/>
    <col min="5653" max="5653" width="5.6640625" customWidth="1"/>
    <col min="5654" max="5654" width="1.6640625" customWidth="1"/>
    <col min="5655" max="5655" width="1.1640625" customWidth="1"/>
    <col min="5656" max="5656" width="4" customWidth="1"/>
    <col min="5657" max="5657" width="8.83203125" customWidth="1"/>
    <col min="5658" max="5658" width="2.5" customWidth="1"/>
    <col min="5659" max="5659" width="1.6640625" customWidth="1"/>
    <col min="5660" max="5660" width="4.6640625" customWidth="1"/>
    <col min="5661" max="5661" width="1.5" customWidth="1"/>
    <col min="5662" max="5662" width="4.6640625" customWidth="1"/>
    <col min="5663" max="5663" width="5.5" customWidth="1"/>
    <col min="5664" max="5664" width="4.1640625" customWidth="1"/>
    <col min="5665" max="5665" width="4" customWidth="1"/>
    <col min="5666" max="5666" width="3.5" customWidth="1"/>
    <col min="5667" max="5667" width="4.5" customWidth="1"/>
    <col min="5668" max="5668" width="4.6640625" customWidth="1"/>
    <col min="5671" max="5674" width="0" hidden="1" customWidth="1"/>
    <col min="5892" max="5892" width="3.83203125" customWidth="1"/>
    <col min="5893" max="5893" width="3.5" customWidth="1"/>
    <col min="5894" max="5894" width="2.33203125" customWidth="1"/>
    <col min="5895" max="5895" width="4.83203125" customWidth="1"/>
    <col min="5896" max="5896" width="4" customWidth="1"/>
    <col min="5897" max="5897" width="1.83203125" customWidth="1"/>
    <col min="5898" max="5898" width="3.5" customWidth="1"/>
    <col min="5899" max="5899" width="3.83203125" customWidth="1"/>
    <col min="5900" max="5900" width="2.83203125" customWidth="1"/>
    <col min="5901" max="5901" width="26.6640625" customWidth="1"/>
    <col min="5902" max="5902" width="3.6640625" customWidth="1"/>
    <col min="5903" max="5903" width="4.1640625" customWidth="1"/>
    <col min="5905" max="5905" width="3.5" customWidth="1"/>
    <col min="5906" max="5906" width="1" customWidth="1"/>
    <col min="5907" max="5907" width="4.33203125" customWidth="1"/>
    <col min="5908" max="5908" width="3.83203125" customWidth="1"/>
    <col min="5909" max="5909" width="5.6640625" customWidth="1"/>
    <col min="5910" max="5910" width="1.6640625" customWidth="1"/>
    <col min="5911" max="5911" width="1.1640625" customWidth="1"/>
    <col min="5912" max="5912" width="4" customWidth="1"/>
    <col min="5913" max="5913" width="8.83203125" customWidth="1"/>
    <col min="5914" max="5914" width="2.5" customWidth="1"/>
    <col min="5915" max="5915" width="1.6640625" customWidth="1"/>
    <col min="5916" max="5916" width="4.6640625" customWidth="1"/>
    <col min="5917" max="5917" width="1.5" customWidth="1"/>
    <col min="5918" max="5918" width="4.6640625" customWidth="1"/>
    <col min="5919" max="5919" width="5.5" customWidth="1"/>
    <col min="5920" max="5920" width="4.1640625" customWidth="1"/>
    <col min="5921" max="5921" width="4" customWidth="1"/>
    <col min="5922" max="5922" width="3.5" customWidth="1"/>
    <col min="5923" max="5923" width="4.5" customWidth="1"/>
    <col min="5924" max="5924" width="4.6640625" customWidth="1"/>
    <col min="5927" max="5930" width="0" hidden="1" customWidth="1"/>
    <col min="6148" max="6148" width="3.83203125" customWidth="1"/>
    <col min="6149" max="6149" width="3.5" customWidth="1"/>
    <col min="6150" max="6150" width="2.33203125" customWidth="1"/>
    <col min="6151" max="6151" width="4.83203125" customWidth="1"/>
    <col min="6152" max="6152" width="4" customWidth="1"/>
    <col min="6153" max="6153" width="1.83203125" customWidth="1"/>
    <col min="6154" max="6154" width="3.5" customWidth="1"/>
    <col min="6155" max="6155" width="3.83203125" customWidth="1"/>
    <col min="6156" max="6156" width="2.83203125" customWidth="1"/>
    <col min="6157" max="6157" width="26.6640625" customWidth="1"/>
    <col min="6158" max="6158" width="3.6640625" customWidth="1"/>
    <col min="6159" max="6159" width="4.1640625" customWidth="1"/>
    <col min="6161" max="6161" width="3.5" customWidth="1"/>
    <col min="6162" max="6162" width="1" customWidth="1"/>
    <col min="6163" max="6163" width="4.33203125" customWidth="1"/>
    <col min="6164" max="6164" width="3.83203125" customWidth="1"/>
    <col min="6165" max="6165" width="5.6640625" customWidth="1"/>
    <col min="6166" max="6166" width="1.6640625" customWidth="1"/>
    <col min="6167" max="6167" width="1.1640625" customWidth="1"/>
    <col min="6168" max="6168" width="4" customWidth="1"/>
    <col min="6169" max="6169" width="8.83203125" customWidth="1"/>
    <col min="6170" max="6170" width="2.5" customWidth="1"/>
    <col min="6171" max="6171" width="1.6640625" customWidth="1"/>
    <col min="6172" max="6172" width="4.6640625" customWidth="1"/>
    <col min="6173" max="6173" width="1.5" customWidth="1"/>
    <col min="6174" max="6174" width="4.6640625" customWidth="1"/>
    <col min="6175" max="6175" width="5.5" customWidth="1"/>
    <col min="6176" max="6176" width="4.1640625" customWidth="1"/>
    <col min="6177" max="6177" width="4" customWidth="1"/>
    <col min="6178" max="6178" width="3.5" customWidth="1"/>
    <col min="6179" max="6179" width="4.5" customWidth="1"/>
    <col min="6180" max="6180" width="4.6640625" customWidth="1"/>
    <col min="6183" max="6186" width="0" hidden="1" customWidth="1"/>
    <col min="6404" max="6404" width="3.83203125" customWidth="1"/>
    <col min="6405" max="6405" width="3.5" customWidth="1"/>
    <col min="6406" max="6406" width="2.33203125" customWidth="1"/>
    <col min="6407" max="6407" width="4.83203125" customWidth="1"/>
    <col min="6408" max="6408" width="4" customWidth="1"/>
    <col min="6409" max="6409" width="1.83203125" customWidth="1"/>
    <col min="6410" max="6410" width="3.5" customWidth="1"/>
    <col min="6411" max="6411" width="3.83203125" customWidth="1"/>
    <col min="6412" max="6412" width="2.83203125" customWidth="1"/>
    <col min="6413" max="6413" width="26.6640625" customWidth="1"/>
    <col min="6414" max="6414" width="3.6640625" customWidth="1"/>
    <col min="6415" max="6415" width="4.1640625" customWidth="1"/>
    <col min="6417" max="6417" width="3.5" customWidth="1"/>
    <col min="6418" max="6418" width="1" customWidth="1"/>
    <col min="6419" max="6419" width="4.33203125" customWidth="1"/>
    <col min="6420" max="6420" width="3.83203125" customWidth="1"/>
    <col min="6421" max="6421" width="5.6640625" customWidth="1"/>
    <col min="6422" max="6422" width="1.6640625" customWidth="1"/>
    <col min="6423" max="6423" width="1.1640625" customWidth="1"/>
    <col min="6424" max="6424" width="4" customWidth="1"/>
    <col min="6425" max="6425" width="8.83203125" customWidth="1"/>
    <col min="6426" max="6426" width="2.5" customWidth="1"/>
    <col min="6427" max="6427" width="1.6640625" customWidth="1"/>
    <col min="6428" max="6428" width="4.6640625" customWidth="1"/>
    <col min="6429" max="6429" width="1.5" customWidth="1"/>
    <col min="6430" max="6430" width="4.6640625" customWidth="1"/>
    <col min="6431" max="6431" width="5.5" customWidth="1"/>
    <col min="6432" max="6432" width="4.1640625" customWidth="1"/>
    <col min="6433" max="6433" width="4" customWidth="1"/>
    <col min="6434" max="6434" width="3.5" customWidth="1"/>
    <col min="6435" max="6435" width="4.5" customWidth="1"/>
    <col min="6436" max="6436" width="4.6640625" customWidth="1"/>
    <col min="6439" max="6442" width="0" hidden="1" customWidth="1"/>
    <col min="6660" max="6660" width="3.83203125" customWidth="1"/>
    <col min="6661" max="6661" width="3.5" customWidth="1"/>
    <col min="6662" max="6662" width="2.33203125" customWidth="1"/>
    <col min="6663" max="6663" width="4.83203125" customWidth="1"/>
    <col min="6664" max="6664" width="4" customWidth="1"/>
    <col min="6665" max="6665" width="1.83203125" customWidth="1"/>
    <col min="6666" max="6666" width="3.5" customWidth="1"/>
    <col min="6667" max="6667" width="3.83203125" customWidth="1"/>
    <col min="6668" max="6668" width="2.83203125" customWidth="1"/>
    <col min="6669" max="6669" width="26.6640625" customWidth="1"/>
    <col min="6670" max="6670" width="3.6640625" customWidth="1"/>
    <col min="6671" max="6671" width="4.1640625" customWidth="1"/>
    <col min="6673" max="6673" width="3.5" customWidth="1"/>
    <col min="6674" max="6674" width="1" customWidth="1"/>
    <col min="6675" max="6675" width="4.33203125" customWidth="1"/>
    <col min="6676" max="6676" width="3.83203125" customWidth="1"/>
    <col min="6677" max="6677" width="5.6640625" customWidth="1"/>
    <col min="6678" max="6678" width="1.6640625" customWidth="1"/>
    <col min="6679" max="6679" width="1.1640625" customWidth="1"/>
    <col min="6680" max="6680" width="4" customWidth="1"/>
    <col min="6681" max="6681" width="8.83203125" customWidth="1"/>
    <col min="6682" max="6682" width="2.5" customWidth="1"/>
    <col min="6683" max="6683" width="1.6640625" customWidth="1"/>
    <col min="6684" max="6684" width="4.6640625" customWidth="1"/>
    <col min="6685" max="6685" width="1.5" customWidth="1"/>
    <col min="6686" max="6686" width="4.6640625" customWidth="1"/>
    <col min="6687" max="6687" width="5.5" customWidth="1"/>
    <col min="6688" max="6688" width="4.1640625" customWidth="1"/>
    <col min="6689" max="6689" width="4" customWidth="1"/>
    <col min="6690" max="6690" width="3.5" customWidth="1"/>
    <col min="6691" max="6691" width="4.5" customWidth="1"/>
    <col min="6692" max="6692" width="4.6640625" customWidth="1"/>
    <col min="6695" max="6698" width="0" hidden="1" customWidth="1"/>
    <col min="6916" max="6916" width="3.83203125" customWidth="1"/>
    <col min="6917" max="6917" width="3.5" customWidth="1"/>
    <col min="6918" max="6918" width="2.33203125" customWidth="1"/>
    <col min="6919" max="6919" width="4.83203125" customWidth="1"/>
    <col min="6920" max="6920" width="4" customWidth="1"/>
    <col min="6921" max="6921" width="1.83203125" customWidth="1"/>
    <col min="6922" max="6922" width="3.5" customWidth="1"/>
    <col min="6923" max="6923" width="3.83203125" customWidth="1"/>
    <col min="6924" max="6924" width="2.83203125" customWidth="1"/>
    <col min="6925" max="6925" width="26.6640625" customWidth="1"/>
    <col min="6926" max="6926" width="3.6640625" customWidth="1"/>
    <col min="6927" max="6927" width="4.1640625" customWidth="1"/>
    <col min="6929" max="6929" width="3.5" customWidth="1"/>
    <col min="6930" max="6930" width="1" customWidth="1"/>
    <col min="6931" max="6931" width="4.33203125" customWidth="1"/>
    <col min="6932" max="6932" width="3.83203125" customWidth="1"/>
    <col min="6933" max="6933" width="5.6640625" customWidth="1"/>
    <col min="6934" max="6934" width="1.6640625" customWidth="1"/>
    <col min="6935" max="6935" width="1.1640625" customWidth="1"/>
    <col min="6936" max="6936" width="4" customWidth="1"/>
    <col min="6937" max="6937" width="8.83203125" customWidth="1"/>
    <col min="6938" max="6938" width="2.5" customWidth="1"/>
    <col min="6939" max="6939" width="1.6640625" customWidth="1"/>
    <col min="6940" max="6940" width="4.6640625" customWidth="1"/>
    <col min="6941" max="6941" width="1.5" customWidth="1"/>
    <col min="6942" max="6942" width="4.6640625" customWidth="1"/>
    <col min="6943" max="6943" width="5.5" customWidth="1"/>
    <col min="6944" max="6944" width="4.1640625" customWidth="1"/>
    <col min="6945" max="6945" width="4" customWidth="1"/>
    <col min="6946" max="6946" width="3.5" customWidth="1"/>
    <col min="6947" max="6947" width="4.5" customWidth="1"/>
    <col min="6948" max="6948" width="4.6640625" customWidth="1"/>
    <col min="6951" max="6954" width="0" hidden="1" customWidth="1"/>
    <col min="7172" max="7172" width="3.83203125" customWidth="1"/>
    <col min="7173" max="7173" width="3.5" customWidth="1"/>
    <col min="7174" max="7174" width="2.33203125" customWidth="1"/>
    <col min="7175" max="7175" width="4.83203125" customWidth="1"/>
    <col min="7176" max="7176" width="4" customWidth="1"/>
    <col min="7177" max="7177" width="1.83203125" customWidth="1"/>
    <col min="7178" max="7178" width="3.5" customWidth="1"/>
    <col min="7179" max="7179" width="3.83203125" customWidth="1"/>
    <col min="7180" max="7180" width="2.83203125" customWidth="1"/>
    <col min="7181" max="7181" width="26.6640625" customWidth="1"/>
    <col min="7182" max="7182" width="3.6640625" customWidth="1"/>
    <col min="7183" max="7183" width="4.1640625" customWidth="1"/>
    <col min="7185" max="7185" width="3.5" customWidth="1"/>
    <col min="7186" max="7186" width="1" customWidth="1"/>
    <col min="7187" max="7187" width="4.33203125" customWidth="1"/>
    <col min="7188" max="7188" width="3.83203125" customWidth="1"/>
    <col min="7189" max="7189" width="5.6640625" customWidth="1"/>
    <col min="7190" max="7190" width="1.6640625" customWidth="1"/>
    <col min="7191" max="7191" width="1.1640625" customWidth="1"/>
    <col min="7192" max="7192" width="4" customWidth="1"/>
    <col min="7193" max="7193" width="8.83203125" customWidth="1"/>
    <col min="7194" max="7194" width="2.5" customWidth="1"/>
    <col min="7195" max="7195" width="1.6640625" customWidth="1"/>
    <col min="7196" max="7196" width="4.6640625" customWidth="1"/>
    <col min="7197" max="7197" width="1.5" customWidth="1"/>
    <col min="7198" max="7198" width="4.6640625" customWidth="1"/>
    <col min="7199" max="7199" width="5.5" customWidth="1"/>
    <col min="7200" max="7200" width="4.1640625" customWidth="1"/>
    <col min="7201" max="7201" width="4" customWidth="1"/>
    <col min="7202" max="7202" width="3.5" customWidth="1"/>
    <col min="7203" max="7203" width="4.5" customWidth="1"/>
    <col min="7204" max="7204" width="4.6640625" customWidth="1"/>
    <col min="7207" max="7210" width="0" hidden="1" customWidth="1"/>
    <col min="7428" max="7428" width="3.83203125" customWidth="1"/>
    <col min="7429" max="7429" width="3.5" customWidth="1"/>
    <col min="7430" max="7430" width="2.33203125" customWidth="1"/>
    <col min="7431" max="7431" width="4.83203125" customWidth="1"/>
    <col min="7432" max="7432" width="4" customWidth="1"/>
    <col min="7433" max="7433" width="1.83203125" customWidth="1"/>
    <col min="7434" max="7434" width="3.5" customWidth="1"/>
    <col min="7435" max="7435" width="3.83203125" customWidth="1"/>
    <col min="7436" max="7436" width="2.83203125" customWidth="1"/>
    <col min="7437" max="7437" width="26.6640625" customWidth="1"/>
    <col min="7438" max="7438" width="3.6640625" customWidth="1"/>
    <col min="7439" max="7439" width="4.1640625" customWidth="1"/>
    <col min="7441" max="7441" width="3.5" customWidth="1"/>
    <col min="7442" max="7442" width="1" customWidth="1"/>
    <col min="7443" max="7443" width="4.33203125" customWidth="1"/>
    <col min="7444" max="7444" width="3.83203125" customWidth="1"/>
    <col min="7445" max="7445" width="5.6640625" customWidth="1"/>
    <col min="7446" max="7446" width="1.6640625" customWidth="1"/>
    <col min="7447" max="7447" width="1.1640625" customWidth="1"/>
    <col min="7448" max="7448" width="4" customWidth="1"/>
    <col min="7449" max="7449" width="8.83203125" customWidth="1"/>
    <col min="7450" max="7450" width="2.5" customWidth="1"/>
    <col min="7451" max="7451" width="1.6640625" customWidth="1"/>
    <col min="7452" max="7452" width="4.6640625" customWidth="1"/>
    <col min="7453" max="7453" width="1.5" customWidth="1"/>
    <col min="7454" max="7454" width="4.6640625" customWidth="1"/>
    <col min="7455" max="7455" width="5.5" customWidth="1"/>
    <col min="7456" max="7456" width="4.1640625" customWidth="1"/>
    <col min="7457" max="7457" width="4" customWidth="1"/>
    <col min="7458" max="7458" width="3.5" customWidth="1"/>
    <col min="7459" max="7459" width="4.5" customWidth="1"/>
    <col min="7460" max="7460" width="4.6640625" customWidth="1"/>
    <col min="7463" max="7466" width="0" hidden="1" customWidth="1"/>
    <col min="7684" max="7684" width="3.83203125" customWidth="1"/>
    <col min="7685" max="7685" width="3.5" customWidth="1"/>
    <col min="7686" max="7686" width="2.33203125" customWidth="1"/>
    <col min="7687" max="7687" width="4.83203125" customWidth="1"/>
    <col min="7688" max="7688" width="4" customWidth="1"/>
    <col min="7689" max="7689" width="1.83203125" customWidth="1"/>
    <col min="7690" max="7690" width="3.5" customWidth="1"/>
    <col min="7691" max="7691" width="3.83203125" customWidth="1"/>
    <col min="7692" max="7692" width="2.83203125" customWidth="1"/>
    <col min="7693" max="7693" width="26.6640625" customWidth="1"/>
    <col min="7694" max="7694" width="3.6640625" customWidth="1"/>
    <col min="7695" max="7695" width="4.1640625" customWidth="1"/>
    <col min="7697" max="7697" width="3.5" customWidth="1"/>
    <col min="7698" max="7698" width="1" customWidth="1"/>
    <col min="7699" max="7699" width="4.33203125" customWidth="1"/>
    <col min="7700" max="7700" width="3.83203125" customWidth="1"/>
    <col min="7701" max="7701" width="5.6640625" customWidth="1"/>
    <col min="7702" max="7702" width="1.6640625" customWidth="1"/>
    <col min="7703" max="7703" width="1.1640625" customWidth="1"/>
    <col min="7704" max="7704" width="4" customWidth="1"/>
    <col min="7705" max="7705" width="8.83203125" customWidth="1"/>
    <col min="7706" max="7706" width="2.5" customWidth="1"/>
    <col min="7707" max="7707" width="1.6640625" customWidth="1"/>
    <col min="7708" max="7708" width="4.6640625" customWidth="1"/>
    <col min="7709" max="7709" width="1.5" customWidth="1"/>
    <col min="7710" max="7710" width="4.6640625" customWidth="1"/>
    <col min="7711" max="7711" width="5.5" customWidth="1"/>
    <col min="7712" max="7712" width="4.1640625" customWidth="1"/>
    <col min="7713" max="7713" width="4" customWidth="1"/>
    <col min="7714" max="7714" width="3.5" customWidth="1"/>
    <col min="7715" max="7715" width="4.5" customWidth="1"/>
    <col min="7716" max="7716" width="4.6640625" customWidth="1"/>
    <col min="7719" max="7722" width="0" hidden="1" customWidth="1"/>
    <col min="7940" max="7940" width="3.83203125" customWidth="1"/>
    <col min="7941" max="7941" width="3.5" customWidth="1"/>
    <col min="7942" max="7942" width="2.33203125" customWidth="1"/>
    <col min="7943" max="7943" width="4.83203125" customWidth="1"/>
    <col min="7944" max="7944" width="4" customWidth="1"/>
    <col min="7945" max="7945" width="1.83203125" customWidth="1"/>
    <col min="7946" max="7946" width="3.5" customWidth="1"/>
    <col min="7947" max="7947" width="3.83203125" customWidth="1"/>
    <col min="7948" max="7948" width="2.83203125" customWidth="1"/>
    <col min="7949" max="7949" width="26.6640625" customWidth="1"/>
    <col min="7950" max="7950" width="3.6640625" customWidth="1"/>
    <col min="7951" max="7951" width="4.1640625" customWidth="1"/>
    <col min="7953" max="7953" width="3.5" customWidth="1"/>
    <col min="7954" max="7954" width="1" customWidth="1"/>
    <col min="7955" max="7955" width="4.33203125" customWidth="1"/>
    <col min="7956" max="7956" width="3.83203125" customWidth="1"/>
    <col min="7957" max="7957" width="5.6640625" customWidth="1"/>
    <col min="7958" max="7958" width="1.6640625" customWidth="1"/>
    <col min="7959" max="7959" width="1.1640625" customWidth="1"/>
    <col min="7960" max="7960" width="4" customWidth="1"/>
    <col min="7961" max="7961" width="8.83203125" customWidth="1"/>
    <col min="7962" max="7962" width="2.5" customWidth="1"/>
    <col min="7963" max="7963" width="1.6640625" customWidth="1"/>
    <col min="7964" max="7964" width="4.6640625" customWidth="1"/>
    <col min="7965" max="7965" width="1.5" customWidth="1"/>
    <col min="7966" max="7966" width="4.6640625" customWidth="1"/>
    <col min="7967" max="7967" width="5.5" customWidth="1"/>
    <col min="7968" max="7968" width="4.1640625" customWidth="1"/>
    <col min="7969" max="7969" width="4" customWidth="1"/>
    <col min="7970" max="7970" width="3.5" customWidth="1"/>
    <col min="7971" max="7971" width="4.5" customWidth="1"/>
    <col min="7972" max="7972" width="4.6640625" customWidth="1"/>
    <col min="7975" max="7978" width="0" hidden="1" customWidth="1"/>
    <col min="8196" max="8196" width="3.83203125" customWidth="1"/>
    <col min="8197" max="8197" width="3.5" customWidth="1"/>
    <col min="8198" max="8198" width="2.33203125" customWidth="1"/>
    <col min="8199" max="8199" width="4.83203125" customWidth="1"/>
    <col min="8200" max="8200" width="4" customWidth="1"/>
    <col min="8201" max="8201" width="1.83203125" customWidth="1"/>
    <col min="8202" max="8202" width="3.5" customWidth="1"/>
    <col min="8203" max="8203" width="3.83203125" customWidth="1"/>
    <col min="8204" max="8204" width="2.83203125" customWidth="1"/>
    <col min="8205" max="8205" width="26.6640625" customWidth="1"/>
    <col min="8206" max="8206" width="3.6640625" customWidth="1"/>
    <col min="8207" max="8207" width="4.1640625" customWidth="1"/>
    <col min="8209" max="8209" width="3.5" customWidth="1"/>
    <col min="8210" max="8210" width="1" customWidth="1"/>
    <col min="8211" max="8211" width="4.33203125" customWidth="1"/>
    <col min="8212" max="8212" width="3.83203125" customWidth="1"/>
    <col min="8213" max="8213" width="5.6640625" customWidth="1"/>
    <col min="8214" max="8214" width="1.6640625" customWidth="1"/>
    <col min="8215" max="8215" width="1.1640625" customWidth="1"/>
    <col min="8216" max="8216" width="4" customWidth="1"/>
    <col min="8217" max="8217" width="8.83203125" customWidth="1"/>
    <col min="8218" max="8218" width="2.5" customWidth="1"/>
    <col min="8219" max="8219" width="1.6640625" customWidth="1"/>
    <col min="8220" max="8220" width="4.6640625" customWidth="1"/>
    <col min="8221" max="8221" width="1.5" customWidth="1"/>
    <col min="8222" max="8222" width="4.6640625" customWidth="1"/>
    <col min="8223" max="8223" width="5.5" customWidth="1"/>
    <col min="8224" max="8224" width="4.1640625" customWidth="1"/>
    <col min="8225" max="8225" width="4" customWidth="1"/>
    <col min="8226" max="8226" width="3.5" customWidth="1"/>
    <col min="8227" max="8227" width="4.5" customWidth="1"/>
    <col min="8228" max="8228" width="4.6640625" customWidth="1"/>
    <col min="8231" max="8234" width="0" hidden="1" customWidth="1"/>
    <col min="8452" max="8452" width="3.83203125" customWidth="1"/>
    <col min="8453" max="8453" width="3.5" customWidth="1"/>
    <col min="8454" max="8454" width="2.33203125" customWidth="1"/>
    <col min="8455" max="8455" width="4.83203125" customWidth="1"/>
    <col min="8456" max="8456" width="4" customWidth="1"/>
    <col min="8457" max="8457" width="1.83203125" customWidth="1"/>
    <col min="8458" max="8458" width="3.5" customWidth="1"/>
    <col min="8459" max="8459" width="3.83203125" customWidth="1"/>
    <col min="8460" max="8460" width="2.83203125" customWidth="1"/>
    <col min="8461" max="8461" width="26.6640625" customWidth="1"/>
    <col min="8462" max="8462" width="3.6640625" customWidth="1"/>
    <col min="8463" max="8463" width="4.1640625" customWidth="1"/>
    <col min="8465" max="8465" width="3.5" customWidth="1"/>
    <col min="8466" max="8466" width="1" customWidth="1"/>
    <col min="8467" max="8467" width="4.33203125" customWidth="1"/>
    <col min="8468" max="8468" width="3.83203125" customWidth="1"/>
    <col min="8469" max="8469" width="5.6640625" customWidth="1"/>
    <col min="8470" max="8470" width="1.6640625" customWidth="1"/>
    <col min="8471" max="8471" width="1.1640625" customWidth="1"/>
    <col min="8472" max="8472" width="4" customWidth="1"/>
    <col min="8473" max="8473" width="8.83203125" customWidth="1"/>
    <col min="8474" max="8474" width="2.5" customWidth="1"/>
    <col min="8475" max="8475" width="1.6640625" customWidth="1"/>
    <col min="8476" max="8476" width="4.6640625" customWidth="1"/>
    <col min="8477" max="8477" width="1.5" customWidth="1"/>
    <col min="8478" max="8478" width="4.6640625" customWidth="1"/>
    <col min="8479" max="8479" width="5.5" customWidth="1"/>
    <col min="8480" max="8480" width="4.1640625" customWidth="1"/>
    <col min="8481" max="8481" width="4" customWidth="1"/>
    <col min="8482" max="8482" width="3.5" customWidth="1"/>
    <col min="8483" max="8483" width="4.5" customWidth="1"/>
    <col min="8484" max="8484" width="4.6640625" customWidth="1"/>
    <col min="8487" max="8490" width="0" hidden="1" customWidth="1"/>
    <col min="8708" max="8708" width="3.83203125" customWidth="1"/>
    <col min="8709" max="8709" width="3.5" customWidth="1"/>
    <col min="8710" max="8710" width="2.33203125" customWidth="1"/>
    <col min="8711" max="8711" width="4.83203125" customWidth="1"/>
    <col min="8712" max="8712" width="4" customWidth="1"/>
    <col min="8713" max="8713" width="1.83203125" customWidth="1"/>
    <col min="8714" max="8714" width="3.5" customWidth="1"/>
    <col min="8715" max="8715" width="3.83203125" customWidth="1"/>
    <col min="8716" max="8716" width="2.83203125" customWidth="1"/>
    <col min="8717" max="8717" width="26.6640625" customWidth="1"/>
    <col min="8718" max="8718" width="3.6640625" customWidth="1"/>
    <col min="8719" max="8719" width="4.1640625" customWidth="1"/>
    <col min="8721" max="8721" width="3.5" customWidth="1"/>
    <col min="8722" max="8722" width="1" customWidth="1"/>
    <col min="8723" max="8723" width="4.33203125" customWidth="1"/>
    <col min="8724" max="8724" width="3.83203125" customWidth="1"/>
    <col min="8725" max="8725" width="5.6640625" customWidth="1"/>
    <col min="8726" max="8726" width="1.6640625" customWidth="1"/>
    <col min="8727" max="8727" width="1.1640625" customWidth="1"/>
    <col min="8728" max="8728" width="4" customWidth="1"/>
    <col min="8729" max="8729" width="8.83203125" customWidth="1"/>
    <col min="8730" max="8730" width="2.5" customWidth="1"/>
    <col min="8731" max="8731" width="1.6640625" customWidth="1"/>
    <col min="8732" max="8732" width="4.6640625" customWidth="1"/>
    <col min="8733" max="8733" width="1.5" customWidth="1"/>
    <col min="8734" max="8734" width="4.6640625" customWidth="1"/>
    <col min="8735" max="8735" width="5.5" customWidth="1"/>
    <col min="8736" max="8736" width="4.1640625" customWidth="1"/>
    <col min="8737" max="8737" width="4" customWidth="1"/>
    <col min="8738" max="8738" width="3.5" customWidth="1"/>
    <col min="8739" max="8739" width="4.5" customWidth="1"/>
    <col min="8740" max="8740" width="4.6640625" customWidth="1"/>
    <col min="8743" max="8746" width="0" hidden="1" customWidth="1"/>
    <col min="8964" max="8964" width="3.83203125" customWidth="1"/>
    <col min="8965" max="8965" width="3.5" customWidth="1"/>
    <col min="8966" max="8966" width="2.33203125" customWidth="1"/>
    <col min="8967" max="8967" width="4.83203125" customWidth="1"/>
    <col min="8968" max="8968" width="4" customWidth="1"/>
    <col min="8969" max="8969" width="1.83203125" customWidth="1"/>
    <col min="8970" max="8970" width="3.5" customWidth="1"/>
    <col min="8971" max="8971" width="3.83203125" customWidth="1"/>
    <col min="8972" max="8972" width="2.83203125" customWidth="1"/>
    <col min="8973" max="8973" width="26.6640625" customWidth="1"/>
    <col min="8974" max="8974" width="3.6640625" customWidth="1"/>
    <col min="8975" max="8975" width="4.1640625" customWidth="1"/>
    <col min="8977" max="8977" width="3.5" customWidth="1"/>
    <col min="8978" max="8978" width="1" customWidth="1"/>
    <col min="8979" max="8979" width="4.33203125" customWidth="1"/>
    <col min="8980" max="8980" width="3.83203125" customWidth="1"/>
    <col min="8981" max="8981" width="5.6640625" customWidth="1"/>
    <col min="8982" max="8982" width="1.6640625" customWidth="1"/>
    <col min="8983" max="8983" width="1.1640625" customWidth="1"/>
    <col min="8984" max="8984" width="4" customWidth="1"/>
    <col min="8985" max="8985" width="8.83203125" customWidth="1"/>
    <col min="8986" max="8986" width="2.5" customWidth="1"/>
    <col min="8987" max="8987" width="1.6640625" customWidth="1"/>
    <col min="8988" max="8988" width="4.6640625" customWidth="1"/>
    <col min="8989" max="8989" width="1.5" customWidth="1"/>
    <col min="8990" max="8990" width="4.6640625" customWidth="1"/>
    <col min="8991" max="8991" width="5.5" customWidth="1"/>
    <col min="8992" max="8992" width="4.1640625" customWidth="1"/>
    <col min="8993" max="8993" width="4" customWidth="1"/>
    <col min="8994" max="8994" width="3.5" customWidth="1"/>
    <col min="8995" max="8995" width="4.5" customWidth="1"/>
    <col min="8996" max="8996" width="4.6640625" customWidth="1"/>
    <col min="8999" max="9002" width="0" hidden="1" customWidth="1"/>
    <col min="9220" max="9220" width="3.83203125" customWidth="1"/>
    <col min="9221" max="9221" width="3.5" customWidth="1"/>
    <col min="9222" max="9222" width="2.33203125" customWidth="1"/>
    <col min="9223" max="9223" width="4.83203125" customWidth="1"/>
    <col min="9224" max="9224" width="4" customWidth="1"/>
    <col min="9225" max="9225" width="1.83203125" customWidth="1"/>
    <col min="9226" max="9226" width="3.5" customWidth="1"/>
    <col min="9227" max="9227" width="3.83203125" customWidth="1"/>
    <col min="9228" max="9228" width="2.83203125" customWidth="1"/>
    <col min="9229" max="9229" width="26.6640625" customWidth="1"/>
    <col min="9230" max="9230" width="3.6640625" customWidth="1"/>
    <col min="9231" max="9231" width="4.1640625" customWidth="1"/>
    <col min="9233" max="9233" width="3.5" customWidth="1"/>
    <col min="9234" max="9234" width="1" customWidth="1"/>
    <col min="9235" max="9235" width="4.33203125" customWidth="1"/>
    <col min="9236" max="9236" width="3.83203125" customWidth="1"/>
    <col min="9237" max="9237" width="5.6640625" customWidth="1"/>
    <col min="9238" max="9238" width="1.6640625" customWidth="1"/>
    <col min="9239" max="9239" width="1.1640625" customWidth="1"/>
    <col min="9240" max="9240" width="4" customWidth="1"/>
    <col min="9241" max="9241" width="8.83203125" customWidth="1"/>
    <col min="9242" max="9242" width="2.5" customWidth="1"/>
    <col min="9243" max="9243" width="1.6640625" customWidth="1"/>
    <col min="9244" max="9244" width="4.6640625" customWidth="1"/>
    <col min="9245" max="9245" width="1.5" customWidth="1"/>
    <col min="9246" max="9246" width="4.6640625" customWidth="1"/>
    <col min="9247" max="9247" width="5.5" customWidth="1"/>
    <col min="9248" max="9248" width="4.1640625" customWidth="1"/>
    <col min="9249" max="9249" width="4" customWidth="1"/>
    <col min="9250" max="9250" width="3.5" customWidth="1"/>
    <col min="9251" max="9251" width="4.5" customWidth="1"/>
    <col min="9252" max="9252" width="4.6640625" customWidth="1"/>
    <col min="9255" max="9258" width="0" hidden="1" customWidth="1"/>
    <col min="9476" max="9476" width="3.83203125" customWidth="1"/>
    <col min="9477" max="9477" width="3.5" customWidth="1"/>
    <col min="9478" max="9478" width="2.33203125" customWidth="1"/>
    <col min="9479" max="9479" width="4.83203125" customWidth="1"/>
    <col min="9480" max="9480" width="4" customWidth="1"/>
    <col min="9481" max="9481" width="1.83203125" customWidth="1"/>
    <col min="9482" max="9482" width="3.5" customWidth="1"/>
    <col min="9483" max="9483" width="3.83203125" customWidth="1"/>
    <col min="9484" max="9484" width="2.83203125" customWidth="1"/>
    <col min="9485" max="9485" width="26.6640625" customWidth="1"/>
    <col min="9486" max="9486" width="3.6640625" customWidth="1"/>
    <col min="9487" max="9487" width="4.1640625" customWidth="1"/>
    <col min="9489" max="9489" width="3.5" customWidth="1"/>
    <col min="9490" max="9490" width="1" customWidth="1"/>
    <col min="9491" max="9491" width="4.33203125" customWidth="1"/>
    <col min="9492" max="9492" width="3.83203125" customWidth="1"/>
    <col min="9493" max="9493" width="5.6640625" customWidth="1"/>
    <col min="9494" max="9494" width="1.6640625" customWidth="1"/>
    <col min="9495" max="9495" width="1.1640625" customWidth="1"/>
    <col min="9496" max="9496" width="4" customWidth="1"/>
    <col min="9497" max="9497" width="8.83203125" customWidth="1"/>
    <col min="9498" max="9498" width="2.5" customWidth="1"/>
    <col min="9499" max="9499" width="1.6640625" customWidth="1"/>
    <col min="9500" max="9500" width="4.6640625" customWidth="1"/>
    <col min="9501" max="9501" width="1.5" customWidth="1"/>
    <col min="9502" max="9502" width="4.6640625" customWidth="1"/>
    <col min="9503" max="9503" width="5.5" customWidth="1"/>
    <col min="9504" max="9504" width="4.1640625" customWidth="1"/>
    <col min="9505" max="9505" width="4" customWidth="1"/>
    <col min="9506" max="9506" width="3.5" customWidth="1"/>
    <col min="9507" max="9507" width="4.5" customWidth="1"/>
    <col min="9508" max="9508" width="4.6640625" customWidth="1"/>
    <col min="9511" max="9514" width="0" hidden="1" customWidth="1"/>
    <col min="9732" max="9732" width="3.83203125" customWidth="1"/>
    <col min="9733" max="9733" width="3.5" customWidth="1"/>
    <col min="9734" max="9734" width="2.33203125" customWidth="1"/>
    <col min="9735" max="9735" width="4.83203125" customWidth="1"/>
    <col min="9736" max="9736" width="4" customWidth="1"/>
    <col min="9737" max="9737" width="1.83203125" customWidth="1"/>
    <col min="9738" max="9738" width="3.5" customWidth="1"/>
    <col min="9739" max="9739" width="3.83203125" customWidth="1"/>
    <col min="9740" max="9740" width="2.83203125" customWidth="1"/>
    <col min="9741" max="9741" width="26.6640625" customWidth="1"/>
    <col min="9742" max="9742" width="3.6640625" customWidth="1"/>
    <col min="9743" max="9743" width="4.1640625" customWidth="1"/>
    <col min="9745" max="9745" width="3.5" customWidth="1"/>
    <col min="9746" max="9746" width="1" customWidth="1"/>
    <col min="9747" max="9747" width="4.33203125" customWidth="1"/>
    <col min="9748" max="9748" width="3.83203125" customWidth="1"/>
    <col min="9749" max="9749" width="5.6640625" customWidth="1"/>
    <col min="9750" max="9750" width="1.6640625" customWidth="1"/>
    <col min="9751" max="9751" width="1.1640625" customWidth="1"/>
    <col min="9752" max="9752" width="4" customWidth="1"/>
    <col min="9753" max="9753" width="8.83203125" customWidth="1"/>
    <col min="9754" max="9754" width="2.5" customWidth="1"/>
    <col min="9755" max="9755" width="1.6640625" customWidth="1"/>
    <col min="9756" max="9756" width="4.6640625" customWidth="1"/>
    <col min="9757" max="9757" width="1.5" customWidth="1"/>
    <col min="9758" max="9758" width="4.6640625" customWidth="1"/>
    <col min="9759" max="9759" width="5.5" customWidth="1"/>
    <col min="9760" max="9760" width="4.1640625" customWidth="1"/>
    <col min="9761" max="9761" width="4" customWidth="1"/>
    <col min="9762" max="9762" width="3.5" customWidth="1"/>
    <col min="9763" max="9763" width="4.5" customWidth="1"/>
    <col min="9764" max="9764" width="4.6640625" customWidth="1"/>
    <col min="9767" max="9770" width="0" hidden="1" customWidth="1"/>
    <col min="9988" max="9988" width="3.83203125" customWidth="1"/>
    <col min="9989" max="9989" width="3.5" customWidth="1"/>
    <col min="9990" max="9990" width="2.33203125" customWidth="1"/>
    <col min="9991" max="9991" width="4.83203125" customWidth="1"/>
    <col min="9992" max="9992" width="4" customWidth="1"/>
    <col min="9993" max="9993" width="1.83203125" customWidth="1"/>
    <col min="9994" max="9994" width="3.5" customWidth="1"/>
    <col min="9995" max="9995" width="3.83203125" customWidth="1"/>
    <col min="9996" max="9996" width="2.83203125" customWidth="1"/>
    <col min="9997" max="9997" width="26.6640625" customWidth="1"/>
    <col min="9998" max="9998" width="3.6640625" customWidth="1"/>
    <col min="9999" max="9999" width="4.1640625" customWidth="1"/>
    <col min="10001" max="10001" width="3.5" customWidth="1"/>
    <col min="10002" max="10002" width="1" customWidth="1"/>
    <col min="10003" max="10003" width="4.33203125" customWidth="1"/>
    <col min="10004" max="10004" width="3.83203125" customWidth="1"/>
    <col min="10005" max="10005" width="5.6640625" customWidth="1"/>
    <col min="10006" max="10006" width="1.6640625" customWidth="1"/>
    <col min="10007" max="10007" width="1.1640625" customWidth="1"/>
    <col min="10008" max="10008" width="4" customWidth="1"/>
    <col min="10009" max="10009" width="8.83203125" customWidth="1"/>
    <col min="10010" max="10010" width="2.5" customWidth="1"/>
    <col min="10011" max="10011" width="1.6640625" customWidth="1"/>
    <col min="10012" max="10012" width="4.6640625" customWidth="1"/>
    <col min="10013" max="10013" width="1.5" customWidth="1"/>
    <col min="10014" max="10014" width="4.6640625" customWidth="1"/>
    <col min="10015" max="10015" width="5.5" customWidth="1"/>
    <col min="10016" max="10016" width="4.1640625" customWidth="1"/>
    <col min="10017" max="10017" width="4" customWidth="1"/>
    <col min="10018" max="10018" width="3.5" customWidth="1"/>
    <col min="10019" max="10019" width="4.5" customWidth="1"/>
    <col min="10020" max="10020" width="4.6640625" customWidth="1"/>
    <col min="10023" max="10026" width="0" hidden="1" customWidth="1"/>
    <col min="10244" max="10244" width="3.83203125" customWidth="1"/>
    <col min="10245" max="10245" width="3.5" customWidth="1"/>
    <col min="10246" max="10246" width="2.33203125" customWidth="1"/>
    <col min="10247" max="10247" width="4.83203125" customWidth="1"/>
    <col min="10248" max="10248" width="4" customWidth="1"/>
    <col min="10249" max="10249" width="1.83203125" customWidth="1"/>
    <col min="10250" max="10250" width="3.5" customWidth="1"/>
    <col min="10251" max="10251" width="3.83203125" customWidth="1"/>
    <col min="10252" max="10252" width="2.83203125" customWidth="1"/>
    <col min="10253" max="10253" width="26.6640625" customWidth="1"/>
    <col min="10254" max="10254" width="3.6640625" customWidth="1"/>
    <col min="10255" max="10255" width="4.1640625" customWidth="1"/>
    <col min="10257" max="10257" width="3.5" customWidth="1"/>
    <col min="10258" max="10258" width="1" customWidth="1"/>
    <col min="10259" max="10259" width="4.33203125" customWidth="1"/>
    <col min="10260" max="10260" width="3.83203125" customWidth="1"/>
    <col min="10261" max="10261" width="5.6640625" customWidth="1"/>
    <col min="10262" max="10262" width="1.6640625" customWidth="1"/>
    <col min="10263" max="10263" width="1.1640625" customWidth="1"/>
    <col min="10264" max="10264" width="4" customWidth="1"/>
    <col min="10265" max="10265" width="8.83203125" customWidth="1"/>
    <col min="10266" max="10266" width="2.5" customWidth="1"/>
    <col min="10267" max="10267" width="1.6640625" customWidth="1"/>
    <col min="10268" max="10268" width="4.6640625" customWidth="1"/>
    <col min="10269" max="10269" width="1.5" customWidth="1"/>
    <col min="10270" max="10270" width="4.6640625" customWidth="1"/>
    <col min="10271" max="10271" width="5.5" customWidth="1"/>
    <col min="10272" max="10272" width="4.1640625" customWidth="1"/>
    <col min="10273" max="10273" width="4" customWidth="1"/>
    <col min="10274" max="10274" width="3.5" customWidth="1"/>
    <col min="10275" max="10275" width="4.5" customWidth="1"/>
    <col min="10276" max="10276" width="4.6640625" customWidth="1"/>
    <col min="10279" max="10282" width="0" hidden="1" customWidth="1"/>
    <col min="10500" max="10500" width="3.83203125" customWidth="1"/>
    <col min="10501" max="10501" width="3.5" customWidth="1"/>
    <col min="10502" max="10502" width="2.33203125" customWidth="1"/>
    <col min="10503" max="10503" width="4.83203125" customWidth="1"/>
    <col min="10504" max="10504" width="4" customWidth="1"/>
    <col min="10505" max="10505" width="1.83203125" customWidth="1"/>
    <col min="10506" max="10506" width="3.5" customWidth="1"/>
    <col min="10507" max="10507" width="3.83203125" customWidth="1"/>
    <col min="10508" max="10508" width="2.83203125" customWidth="1"/>
    <col min="10509" max="10509" width="26.6640625" customWidth="1"/>
    <col min="10510" max="10510" width="3.6640625" customWidth="1"/>
    <col min="10511" max="10511" width="4.1640625" customWidth="1"/>
    <col min="10513" max="10513" width="3.5" customWidth="1"/>
    <col min="10514" max="10514" width="1" customWidth="1"/>
    <col min="10515" max="10515" width="4.33203125" customWidth="1"/>
    <col min="10516" max="10516" width="3.83203125" customWidth="1"/>
    <col min="10517" max="10517" width="5.6640625" customWidth="1"/>
    <col min="10518" max="10518" width="1.6640625" customWidth="1"/>
    <col min="10519" max="10519" width="1.1640625" customWidth="1"/>
    <col min="10520" max="10520" width="4" customWidth="1"/>
    <col min="10521" max="10521" width="8.83203125" customWidth="1"/>
    <col min="10522" max="10522" width="2.5" customWidth="1"/>
    <col min="10523" max="10523" width="1.6640625" customWidth="1"/>
    <col min="10524" max="10524" width="4.6640625" customWidth="1"/>
    <col min="10525" max="10525" width="1.5" customWidth="1"/>
    <col min="10526" max="10526" width="4.6640625" customWidth="1"/>
    <col min="10527" max="10527" width="5.5" customWidth="1"/>
    <col min="10528" max="10528" width="4.1640625" customWidth="1"/>
    <col min="10529" max="10529" width="4" customWidth="1"/>
    <col min="10530" max="10530" width="3.5" customWidth="1"/>
    <col min="10531" max="10531" width="4.5" customWidth="1"/>
    <col min="10532" max="10532" width="4.6640625" customWidth="1"/>
    <col min="10535" max="10538" width="0" hidden="1" customWidth="1"/>
    <col min="10756" max="10756" width="3.83203125" customWidth="1"/>
    <col min="10757" max="10757" width="3.5" customWidth="1"/>
    <col min="10758" max="10758" width="2.33203125" customWidth="1"/>
    <col min="10759" max="10759" width="4.83203125" customWidth="1"/>
    <col min="10760" max="10760" width="4" customWidth="1"/>
    <col min="10761" max="10761" width="1.83203125" customWidth="1"/>
    <col min="10762" max="10762" width="3.5" customWidth="1"/>
    <col min="10763" max="10763" width="3.83203125" customWidth="1"/>
    <col min="10764" max="10764" width="2.83203125" customWidth="1"/>
    <col min="10765" max="10765" width="26.6640625" customWidth="1"/>
    <col min="10766" max="10766" width="3.6640625" customWidth="1"/>
    <col min="10767" max="10767" width="4.1640625" customWidth="1"/>
    <col min="10769" max="10769" width="3.5" customWidth="1"/>
    <col min="10770" max="10770" width="1" customWidth="1"/>
    <col min="10771" max="10771" width="4.33203125" customWidth="1"/>
    <col min="10772" max="10772" width="3.83203125" customWidth="1"/>
    <col min="10773" max="10773" width="5.6640625" customWidth="1"/>
    <col min="10774" max="10774" width="1.6640625" customWidth="1"/>
    <col min="10775" max="10775" width="1.1640625" customWidth="1"/>
    <col min="10776" max="10776" width="4" customWidth="1"/>
    <col min="10777" max="10777" width="8.83203125" customWidth="1"/>
    <col min="10778" max="10778" width="2.5" customWidth="1"/>
    <col min="10779" max="10779" width="1.6640625" customWidth="1"/>
    <col min="10780" max="10780" width="4.6640625" customWidth="1"/>
    <col min="10781" max="10781" width="1.5" customWidth="1"/>
    <col min="10782" max="10782" width="4.6640625" customWidth="1"/>
    <col min="10783" max="10783" width="5.5" customWidth="1"/>
    <col min="10784" max="10784" width="4.1640625" customWidth="1"/>
    <col min="10785" max="10785" width="4" customWidth="1"/>
    <col min="10786" max="10786" width="3.5" customWidth="1"/>
    <col min="10787" max="10787" width="4.5" customWidth="1"/>
    <col min="10788" max="10788" width="4.6640625" customWidth="1"/>
    <col min="10791" max="10794" width="0" hidden="1" customWidth="1"/>
    <col min="11012" max="11012" width="3.83203125" customWidth="1"/>
    <col min="11013" max="11013" width="3.5" customWidth="1"/>
    <col min="11014" max="11014" width="2.33203125" customWidth="1"/>
    <col min="11015" max="11015" width="4.83203125" customWidth="1"/>
    <col min="11016" max="11016" width="4" customWidth="1"/>
    <col min="11017" max="11017" width="1.83203125" customWidth="1"/>
    <col min="11018" max="11018" width="3.5" customWidth="1"/>
    <col min="11019" max="11019" width="3.83203125" customWidth="1"/>
    <col min="11020" max="11020" width="2.83203125" customWidth="1"/>
    <col min="11021" max="11021" width="26.6640625" customWidth="1"/>
    <col min="11022" max="11022" width="3.6640625" customWidth="1"/>
    <col min="11023" max="11023" width="4.1640625" customWidth="1"/>
    <col min="11025" max="11025" width="3.5" customWidth="1"/>
    <col min="11026" max="11026" width="1" customWidth="1"/>
    <col min="11027" max="11027" width="4.33203125" customWidth="1"/>
    <col min="11028" max="11028" width="3.83203125" customWidth="1"/>
    <col min="11029" max="11029" width="5.6640625" customWidth="1"/>
    <col min="11030" max="11030" width="1.6640625" customWidth="1"/>
    <col min="11031" max="11031" width="1.1640625" customWidth="1"/>
    <col min="11032" max="11032" width="4" customWidth="1"/>
    <col min="11033" max="11033" width="8.83203125" customWidth="1"/>
    <col min="11034" max="11034" width="2.5" customWidth="1"/>
    <col min="11035" max="11035" width="1.6640625" customWidth="1"/>
    <col min="11036" max="11036" width="4.6640625" customWidth="1"/>
    <col min="11037" max="11037" width="1.5" customWidth="1"/>
    <col min="11038" max="11038" width="4.6640625" customWidth="1"/>
    <col min="11039" max="11039" width="5.5" customWidth="1"/>
    <col min="11040" max="11040" width="4.1640625" customWidth="1"/>
    <col min="11041" max="11041" width="4" customWidth="1"/>
    <col min="11042" max="11042" width="3.5" customWidth="1"/>
    <col min="11043" max="11043" width="4.5" customWidth="1"/>
    <col min="11044" max="11044" width="4.6640625" customWidth="1"/>
    <col min="11047" max="11050" width="0" hidden="1" customWidth="1"/>
    <col min="11268" max="11268" width="3.83203125" customWidth="1"/>
    <col min="11269" max="11269" width="3.5" customWidth="1"/>
    <col min="11270" max="11270" width="2.33203125" customWidth="1"/>
    <col min="11271" max="11271" width="4.83203125" customWidth="1"/>
    <col min="11272" max="11272" width="4" customWidth="1"/>
    <col min="11273" max="11273" width="1.83203125" customWidth="1"/>
    <col min="11274" max="11274" width="3.5" customWidth="1"/>
    <col min="11275" max="11275" width="3.83203125" customWidth="1"/>
    <col min="11276" max="11276" width="2.83203125" customWidth="1"/>
    <col min="11277" max="11277" width="26.6640625" customWidth="1"/>
    <col min="11278" max="11278" width="3.6640625" customWidth="1"/>
    <col min="11279" max="11279" width="4.1640625" customWidth="1"/>
    <col min="11281" max="11281" width="3.5" customWidth="1"/>
    <col min="11282" max="11282" width="1" customWidth="1"/>
    <col min="11283" max="11283" width="4.33203125" customWidth="1"/>
    <col min="11284" max="11284" width="3.83203125" customWidth="1"/>
    <col min="11285" max="11285" width="5.6640625" customWidth="1"/>
    <col min="11286" max="11286" width="1.6640625" customWidth="1"/>
    <col min="11287" max="11287" width="1.1640625" customWidth="1"/>
    <col min="11288" max="11288" width="4" customWidth="1"/>
    <col min="11289" max="11289" width="8.83203125" customWidth="1"/>
    <col min="11290" max="11290" width="2.5" customWidth="1"/>
    <col min="11291" max="11291" width="1.6640625" customWidth="1"/>
    <col min="11292" max="11292" width="4.6640625" customWidth="1"/>
    <col min="11293" max="11293" width="1.5" customWidth="1"/>
    <col min="11294" max="11294" width="4.6640625" customWidth="1"/>
    <col min="11295" max="11295" width="5.5" customWidth="1"/>
    <col min="11296" max="11296" width="4.1640625" customWidth="1"/>
    <col min="11297" max="11297" width="4" customWidth="1"/>
    <col min="11298" max="11298" width="3.5" customWidth="1"/>
    <col min="11299" max="11299" width="4.5" customWidth="1"/>
    <col min="11300" max="11300" width="4.6640625" customWidth="1"/>
    <col min="11303" max="11306" width="0" hidden="1" customWidth="1"/>
    <col min="11524" max="11524" width="3.83203125" customWidth="1"/>
    <col min="11525" max="11525" width="3.5" customWidth="1"/>
    <col min="11526" max="11526" width="2.33203125" customWidth="1"/>
    <col min="11527" max="11527" width="4.83203125" customWidth="1"/>
    <col min="11528" max="11528" width="4" customWidth="1"/>
    <col min="11529" max="11529" width="1.83203125" customWidth="1"/>
    <col min="11530" max="11530" width="3.5" customWidth="1"/>
    <col min="11531" max="11531" width="3.83203125" customWidth="1"/>
    <col min="11532" max="11532" width="2.83203125" customWidth="1"/>
    <col min="11533" max="11533" width="26.6640625" customWidth="1"/>
    <col min="11534" max="11534" width="3.6640625" customWidth="1"/>
    <col min="11535" max="11535" width="4.1640625" customWidth="1"/>
    <col min="11537" max="11537" width="3.5" customWidth="1"/>
    <col min="11538" max="11538" width="1" customWidth="1"/>
    <col min="11539" max="11539" width="4.33203125" customWidth="1"/>
    <col min="11540" max="11540" width="3.83203125" customWidth="1"/>
    <col min="11541" max="11541" width="5.6640625" customWidth="1"/>
    <col min="11542" max="11542" width="1.6640625" customWidth="1"/>
    <col min="11543" max="11543" width="1.1640625" customWidth="1"/>
    <col min="11544" max="11544" width="4" customWidth="1"/>
    <col min="11545" max="11545" width="8.83203125" customWidth="1"/>
    <col min="11546" max="11546" width="2.5" customWidth="1"/>
    <col min="11547" max="11547" width="1.6640625" customWidth="1"/>
    <col min="11548" max="11548" width="4.6640625" customWidth="1"/>
    <col min="11549" max="11549" width="1.5" customWidth="1"/>
    <col min="11550" max="11550" width="4.6640625" customWidth="1"/>
    <col min="11551" max="11551" width="5.5" customWidth="1"/>
    <col min="11552" max="11552" width="4.1640625" customWidth="1"/>
    <col min="11553" max="11553" width="4" customWidth="1"/>
    <col min="11554" max="11554" width="3.5" customWidth="1"/>
    <col min="11555" max="11555" width="4.5" customWidth="1"/>
    <col min="11556" max="11556" width="4.6640625" customWidth="1"/>
    <col min="11559" max="11562" width="0" hidden="1" customWidth="1"/>
    <col min="11780" max="11780" width="3.83203125" customWidth="1"/>
    <col min="11781" max="11781" width="3.5" customWidth="1"/>
    <col min="11782" max="11782" width="2.33203125" customWidth="1"/>
    <col min="11783" max="11783" width="4.83203125" customWidth="1"/>
    <col min="11784" max="11784" width="4" customWidth="1"/>
    <col min="11785" max="11785" width="1.83203125" customWidth="1"/>
    <col min="11786" max="11786" width="3.5" customWidth="1"/>
    <col min="11787" max="11787" width="3.83203125" customWidth="1"/>
    <col min="11788" max="11788" width="2.83203125" customWidth="1"/>
    <col min="11789" max="11789" width="26.6640625" customWidth="1"/>
    <col min="11790" max="11790" width="3.6640625" customWidth="1"/>
    <col min="11791" max="11791" width="4.1640625" customWidth="1"/>
    <col min="11793" max="11793" width="3.5" customWidth="1"/>
    <col min="11794" max="11794" width="1" customWidth="1"/>
    <col min="11795" max="11795" width="4.33203125" customWidth="1"/>
    <col min="11796" max="11796" width="3.83203125" customWidth="1"/>
    <col min="11797" max="11797" width="5.6640625" customWidth="1"/>
    <col min="11798" max="11798" width="1.6640625" customWidth="1"/>
    <col min="11799" max="11799" width="1.1640625" customWidth="1"/>
    <col min="11800" max="11800" width="4" customWidth="1"/>
    <col min="11801" max="11801" width="8.83203125" customWidth="1"/>
    <col min="11802" max="11802" width="2.5" customWidth="1"/>
    <col min="11803" max="11803" width="1.6640625" customWidth="1"/>
    <col min="11804" max="11804" width="4.6640625" customWidth="1"/>
    <col min="11805" max="11805" width="1.5" customWidth="1"/>
    <col min="11806" max="11806" width="4.6640625" customWidth="1"/>
    <col min="11807" max="11807" width="5.5" customWidth="1"/>
    <col min="11808" max="11808" width="4.1640625" customWidth="1"/>
    <col min="11809" max="11809" width="4" customWidth="1"/>
    <col min="11810" max="11810" width="3.5" customWidth="1"/>
    <col min="11811" max="11811" width="4.5" customWidth="1"/>
    <col min="11812" max="11812" width="4.6640625" customWidth="1"/>
    <col min="11815" max="11818" width="0" hidden="1" customWidth="1"/>
    <col min="12036" max="12036" width="3.83203125" customWidth="1"/>
    <col min="12037" max="12037" width="3.5" customWidth="1"/>
    <col min="12038" max="12038" width="2.33203125" customWidth="1"/>
    <col min="12039" max="12039" width="4.83203125" customWidth="1"/>
    <col min="12040" max="12040" width="4" customWidth="1"/>
    <col min="12041" max="12041" width="1.83203125" customWidth="1"/>
    <col min="12042" max="12042" width="3.5" customWidth="1"/>
    <col min="12043" max="12043" width="3.83203125" customWidth="1"/>
    <col min="12044" max="12044" width="2.83203125" customWidth="1"/>
    <col min="12045" max="12045" width="26.6640625" customWidth="1"/>
    <col min="12046" max="12046" width="3.6640625" customWidth="1"/>
    <col min="12047" max="12047" width="4.1640625" customWidth="1"/>
    <col min="12049" max="12049" width="3.5" customWidth="1"/>
    <col min="12050" max="12050" width="1" customWidth="1"/>
    <col min="12051" max="12051" width="4.33203125" customWidth="1"/>
    <col min="12052" max="12052" width="3.83203125" customWidth="1"/>
    <col min="12053" max="12053" width="5.6640625" customWidth="1"/>
    <col min="12054" max="12054" width="1.6640625" customWidth="1"/>
    <col min="12055" max="12055" width="1.1640625" customWidth="1"/>
    <col min="12056" max="12056" width="4" customWidth="1"/>
    <col min="12057" max="12057" width="8.83203125" customWidth="1"/>
    <col min="12058" max="12058" width="2.5" customWidth="1"/>
    <col min="12059" max="12059" width="1.6640625" customWidth="1"/>
    <col min="12060" max="12060" width="4.6640625" customWidth="1"/>
    <col min="12061" max="12061" width="1.5" customWidth="1"/>
    <col min="12062" max="12062" width="4.6640625" customWidth="1"/>
    <col min="12063" max="12063" width="5.5" customWidth="1"/>
    <col min="12064" max="12064" width="4.1640625" customWidth="1"/>
    <col min="12065" max="12065" width="4" customWidth="1"/>
    <col min="12066" max="12066" width="3.5" customWidth="1"/>
    <col min="12067" max="12067" width="4.5" customWidth="1"/>
    <col min="12068" max="12068" width="4.6640625" customWidth="1"/>
    <col min="12071" max="12074" width="0" hidden="1" customWidth="1"/>
    <col min="12292" max="12292" width="3.83203125" customWidth="1"/>
    <col min="12293" max="12293" width="3.5" customWidth="1"/>
    <col min="12294" max="12294" width="2.33203125" customWidth="1"/>
    <col min="12295" max="12295" width="4.83203125" customWidth="1"/>
    <col min="12296" max="12296" width="4" customWidth="1"/>
    <col min="12297" max="12297" width="1.83203125" customWidth="1"/>
    <col min="12298" max="12298" width="3.5" customWidth="1"/>
    <col min="12299" max="12299" width="3.83203125" customWidth="1"/>
    <col min="12300" max="12300" width="2.83203125" customWidth="1"/>
    <col min="12301" max="12301" width="26.6640625" customWidth="1"/>
    <col min="12302" max="12302" width="3.6640625" customWidth="1"/>
    <col min="12303" max="12303" width="4.1640625" customWidth="1"/>
    <col min="12305" max="12305" width="3.5" customWidth="1"/>
    <col min="12306" max="12306" width="1" customWidth="1"/>
    <col min="12307" max="12307" width="4.33203125" customWidth="1"/>
    <col min="12308" max="12308" width="3.83203125" customWidth="1"/>
    <col min="12309" max="12309" width="5.6640625" customWidth="1"/>
    <col min="12310" max="12310" width="1.6640625" customWidth="1"/>
    <col min="12311" max="12311" width="1.1640625" customWidth="1"/>
    <col min="12312" max="12312" width="4" customWidth="1"/>
    <col min="12313" max="12313" width="8.83203125" customWidth="1"/>
    <col min="12314" max="12314" width="2.5" customWidth="1"/>
    <col min="12315" max="12315" width="1.6640625" customWidth="1"/>
    <col min="12316" max="12316" width="4.6640625" customWidth="1"/>
    <col min="12317" max="12317" width="1.5" customWidth="1"/>
    <col min="12318" max="12318" width="4.6640625" customWidth="1"/>
    <col min="12319" max="12319" width="5.5" customWidth="1"/>
    <col min="12320" max="12320" width="4.1640625" customWidth="1"/>
    <col min="12321" max="12321" width="4" customWidth="1"/>
    <col min="12322" max="12322" width="3.5" customWidth="1"/>
    <col min="12323" max="12323" width="4.5" customWidth="1"/>
    <col min="12324" max="12324" width="4.6640625" customWidth="1"/>
    <col min="12327" max="12330" width="0" hidden="1" customWidth="1"/>
    <col min="12548" max="12548" width="3.83203125" customWidth="1"/>
    <col min="12549" max="12549" width="3.5" customWidth="1"/>
    <col min="12550" max="12550" width="2.33203125" customWidth="1"/>
    <col min="12551" max="12551" width="4.83203125" customWidth="1"/>
    <col min="12552" max="12552" width="4" customWidth="1"/>
    <col min="12553" max="12553" width="1.83203125" customWidth="1"/>
    <col min="12554" max="12554" width="3.5" customWidth="1"/>
    <col min="12555" max="12555" width="3.83203125" customWidth="1"/>
    <col min="12556" max="12556" width="2.83203125" customWidth="1"/>
    <col min="12557" max="12557" width="26.6640625" customWidth="1"/>
    <col min="12558" max="12558" width="3.6640625" customWidth="1"/>
    <col min="12559" max="12559" width="4.1640625" customWidth="1"/>
    <col min="12561" max="12561" width="3.5" customWidth="1"/>
    <col min="12562" max="12562" width="1" customWidth="1"/>
    <col min="12563" max="12563" width="4.33203125" customWidth="1"/>
    <col min="12564" max="12564" width="3.83203125" customWidth="1"/>
    <col min="12565" max="12565" width="5.6640625" customWidth="1"/>
    <col min="12566" max="12566" width="1.6640625" customWidth="1"/>
    <col min="12567" max="12567" width="1.1640625" customWidth="1"/>
    <col min="12568" max="12568" width="4" customWidth="1"/>
    <col min="12569" max="12569" width="8.83203125" customWidth="1"/>
    <col min="12570" max="12570" width="2.5" customWidth="1"/>
    <col min="12571" max="12571" width="1.6640625" customWidth="1"/>
    <col min="12572" max="12572" width="4.6640625" customWidth="1"/>
    <col min="12573" max="12573" width="1.5" customWidth="1"/>
    <col min="12574" max="12574" width="4.6640625" customWidth="1"/>
    <col min="12575" max="12575" width="5.5" customWidth="1"/>
    <col min="12576" max="12576" width="4.1640625" customWidth="1"/>
    <col min="12577" max="12577" width="4" customWidth="1"/>
    <col min="12578" max="12578" width="3.5" customWidth="1"/>
    <col min="12579" max="12579" width="4.5" customWidth="1"/>
    <col min="12580" max="12580" width="4.6640625" customWidth="1"/>
    <col min="12583" max="12586" width="0" hidden="1" customWidth="1"/>
    <col min="12804" max="12804" width="3.83203125" customWidth="1"/>
    <col min="12805" max="12805" width="3.5" customWidth="1"/>
    <col min="12806" max="12806" width="2.33203125" customWidth="1"/>
    <col min="12807" max="12807" width="4.83203125" customWidth="1"/>
    <col min="12808" max="12808" width="4" customWidth="1"/>
    <col min="12809" max="12809" width="1.83203125" customWidth="1"/>
    <col min="12810" max="12810" width="3.5" customWidth="1"/>
    <col min="12811" max="12811" width="3.83203125" customWidth="1"/>
    <col min="12812" max="12812" width="2.83203125" customWidth="1"/>
    <col min="12813" max="12813" width="26.6640625" customWidth="1"/>
    <col min="12814" max="12814" width="3.6640625" customWidth="1"/>
    <col min="12815" max="12815" width="4.1640625" customWidth="1"/>
    <col min="12817" max="12817" width="3.5" customWidth="1"/>
    <col min="12818" max="12818" width="1" customWidth="1"/>
    <col min="12819" max="12819" width="4.33203125" customWidth="1"/>
    <col min="12820" max="12820" width="3.83203125" customWidth="1"/>
    <col min="12821" max="12821" width="5.6640625" customWidth="1"/>
    <col min="12822" max="12822" width="1.6640625" customWidth="1"/>
    <col min="12823" max="12823" width="1.1640625" customWidth="1"/>
    <col min="12824" max="12824" width="4" customWidth="1"/>
    <col min="12825" max="12825" width="8.83203125" customWidth="1"/>
    <col min="12826" max="12826" width="2.5" customWidth="1"/>
    <col min="12827" max="12827" width="1.6640625" customWidth="1"/>
    <col min="12828" max="12828" width="4.6640625" customWidth="1"/>
    <col min="12829" max="12829" width="1.5" customWidth="1"/>
    <col min="12830" max="12830" width="4.6640625" customWidth="1"/>
    <col min="12831" max="12831" width="5.5" customWidth="1"/>
    <col min="12832" max="12832" width="4.1640625" customWidth="1"/>
    <col min="12833" max="12833" width="4" customWidth="1"/>
    <col min="12834" max="12834" width="3.5" customWidth="1"/>
    <col min="12835" max="12835" width="4.5" customWidth="1"/>
    <col min="12836" max="12836" width="4.6640625" customWidth="1"/>
    <col min="12839" max="12842" width="0" hidden="1" customWidth="1"/>
    <col min="13060" max="13060" width="3.83203125" customWidth="1"/>
    <col min="13061" max="13061" width="3.5" customWidth="1"/>
    <col min="13062" max="13062" width="2.33203125" customWidth="1"/>
    <col min="13063" max="13063" width="4.83203125" customWidth="1"/>
    <col min="13064" max="13064" width="4" customWidth="1"/>
    <col min="13065" max="13065" width="1.83203125" customWidth="1"/>
    <col min="13066" max="13066" width="3.5" customWidth="1"/>
    <col min="13067" max="13067" width="3.83203125" customWidth="1"/>
    <col min="13068" max="13068" width="2.83203125" customWidth="1"/>
    <col min="13069" max="13069" width="26.6640625" customWidth="1"/>
    <col min="13070" max="13070" width="3.6640625" customWidth="1"/>
    <col min="13071" max="13071" width="4.1640625" customWidth="1"/>
    <col min="13073" max="13073" width="3.5" customWidth="1"/>
    <col min="13074" max="13074" width="1" customWidth="1"/>
    <col min="13075" max="13075" width="4.33203125" customWidth="1"/>
    <col min="13076" max="13076" width="3.83203125" customWidth="1"/>
    <col min="13077" max="13077" width="5.6640625" customWidth="1"/>
    <col min="13078" max="13078" width="1.6640625" customWidth="1"/>
    <col min="13079" max="13079" width="1.1640625" customWidth="1"/>
    <col min="13080" max="13080" width="4" customWidth="1"/>
    <col min="13081" max="13081" width="8.83203125" customWidth="1"/>
    <col min="13082" max="13082" width="2.5" customWidth="1"/>
    <col min="13083" max="13083" width="1.6640625" customWidth="1"/>
    <col min="13084" max="13084" width="4.6640625" customWidth="1"/>
    <col min="13085" max="13085" width="1.5" customWidth="1"/>
    <col min="13086" max="13086" width="4.6640625" customWidth="1"/>
    <col min="13087" max="13087" width="5.5" customWidth="1"/>
    <col min="13088" max="13088" width="4.1640625" customWidth="1"/>
    <col min="13089" max="13089" width="4" customWidth="1"/>
    <col min="13090" max="13090" width="3.5" customWidth="1"/>
    <col min="13091" max="13091" width="4.5" customWidth="1"/>
    <col min="13092" max="13092" width="4.6640625" customWidth="1"/>
    <col min="13095" max="13098" width="0" hidden="1" customWidth="1"/>
    <col min="13316" max="13316" width="3.83203125" customWidth="1"/>
    <col min="13317" max="13317" width="3.5" customWidth="1"/>
    <col min="13318" max="13318" width="2.33203125" customWidth="1"/>
    <col min="13319" max="13319" width="4.83203125" customWidth="1"/>
    <col min="13320" max="13320" width="4" customWidth="1"/>
    <col min="13321" max="13321" width="1.83203125" customWidth="1"/>
    <col min="13322" max="13322" width="3.5" customWidth="1"/>
    <col min="13323" max="13323" width="3.83203125" customWidth="1"/>
    <col min="13324" max="13324" width="2.83203125" customWidth="1"/>
    <col min="13325" max="13325" width="26.6640625" customWidth="1"/>
    <col min="13326" max="13326" width="3.6640625" customWidth="1"/>
    <col min="13327" max="13327" width="4.1640625" customWidth="1"/>
    <col min="13329" max="13329" width="3.5" customWidth="1"/>
    <col min="13330" max="13330" width="1" customWidth="1"/>
    <col min="13331" max="13331" width="4.33203125" customWidth="1"/>
    <col min="13332" max="13332" width="3.83203125" customWidth="1"/>
    <col min="13333" max="13333" width="5.6640625" customWidth="1"/>
    <col min="13334" max="13334" width="1.6640625" customWidth="1"/>
    <col min="13335" max="13335" width="1.1640625" customWidth="1"/>
    <col min="13336" max="13336" width="4" customWidth="1"/>
    <col min="13337" max="13337" width="8.83203125" customWidth="1"/>
    <col min="13338" max="13338" width="2.5" customWidth="1"/>
    <col min="13339" max="13339" width="1.6640625" customWidth="1"/>
    <col min="13340" max="13340" width="4.6640625" customWidth="1"/>
    <col min="13341" max="13341" width="1.5" customWidth="1"/>
    <col min="13342" max="13342" width="4.6640625" customWidth="1"/>
    <col min="13343" max="13343" width="5.5" customWidth="1"/>
    <col min="13344" max="13344" width="4.1640625" customWidth="1"/>
    <col min="13345" max="13345" width="4" customWidth="1"/>
    <col min="13346" max="13346" width="3.5" customWidth="1"/>
    <col min="13347" max="13347" width="4.5" customWidth="1"/>
    <col min="13348" max="13348" width="4.6640625" customWidth="1"/>
    <col min="13351" max="13354" width="0" hidden="1" customWidth="1"/>
    <col min="13572" max="13572" width="3.83203125" customWidth="1"/>
    <col min="13573" max="13573" width="3.5" customWidth="1"/>
    <col min="13574" max="13574" width="2.33203125" customWidth="1"/>
    <col min="13575" max="13575" width="4.83203125" customWidth="1"/>
    <col min="13576" max="13576" width="4" customWidth="1"/>
    <col min="13577" max="13577" width="1.83203125" customWidth="1"/>
    <col min="13578" max="13578" width="3.5" customWidth="1"/>
    <col min="13579" max="13579" width="3.83203125" customWidth="1"/>
    <col min="13580" max="13580" width="2.83203125" customWidth="1"/>
    <col min="13581" max="13581" width="26.6640625" customWidth="1"/>
    <col min="13582" max="13582" width="3.6640625" customWidth="1"/>
    <col min="13583" max="13583" width="4.1640625" customWidth="1"/>
    <col min="13585" max="13585" width="3.5" customWidth="1"/>
    <col min="13586" max="13586" width="1" customWidth="1"/>
    <col min="13587" max="13587" width="4.33203125" customWidth="1"/>
    <col min="13588" max="13588" width="3.83203125" customWidth="1"/>
    <col min="13589" max="13589" width="5.6640625" customWidth="1"/>
    <col min="13590" max="13590" width="1.6640625" customWidth="1"/>
    <col min="13591" max="13591" width="1.1640625" customWidth="1"/>
    <col min="13592" max="13592" width="4" customWidth="1"/>
    <col min="13593" max="13593" width="8.83203125" customWidth="1"/>
    <col min="13594" max="13594" width="2.5" customWidth="1"/>
    <col min="13595" max="13595" width="1.6640625" customWidth="1"/>
    <col min="13596" max="13596" width="4.6640625" customWidth="1"/>
    <col min="13597" max="13597" width="1.5" customWidth="1"/>
    <col min="13598" max="13598" width="4.6640625" customWidth="1"/>
    <col min="13599" max="13599" width="5.5" customWidth="1"/>
    <col min="13600" max="13600" width="4.1640625" customWidth="1"/>
    <col min="13601" max="13601" width="4" customWidth="1"/>
    <col min="13602" max="13602" width="3.5" customWidth="1"/>
    <col min="13603" max="13603" width="4.5" customWidth="1"/>
    <col min="13604" max="13604" width="4.6640625" customWidth="1"/>
    <col min="13607" max="13610" width="0" hidden="1" customWidth="1"/>
    <col min="13828" max="13828" width="3.83203125" customWidth="1"/>
    <col min="13829" max="13829" width="3.5" customWidth="1"/>
    <col min="13830" max="13830" width="2.33203125" customWidth="1"/>
    <col min="13831" max="13831" width="4.83203125" customWidth="1"/>
    <col min="13832" max="13832" width="4" customWidth="1"/>
    <col min="13833" max="13833" width="1.83203125" customWidth="1"/>
    <col min="13834" max="13834" width="3.5" customWidth="1"/>
    <col min="13835" max="13835" width="3.83203125" customWidth="1"/>
    <col min="13836" max="13836" width="2.83203125" customWidth="1"/>
    <col min="13837" max="13837" width="26.6640625" customWidth="1"/>
    <col min="13838" max="13838" width="3.6640625" customWidth="1"/>
    <col min="13839" max="13839" width="4.1640625" customWidth="1"/>
    <col min="13841" max="13841" width="3.5" customWidth="1"/>
    <col min="13842" max="13842" width="1" customWidth="1"/>
    <col min="13843" max="13843" width="4.33203125" customWidth="1"/>
    <col min="13844" max="13844" width="3.83203125" customWidth="1"/>
    <col min="13845" max="13845" width="5.6640625" customWidth="1"/>
    <col min="13846" max="13846" width="1.6640625" customWidth="1"/>
    <col min="13847" max="13847" width="1.1640625" customWidth="1"/>
    <col min="13848" max="13848" width="4" customWidth="1"/>
    <col min="13849" max="13849" width="8.83203125" customWidth="1"/>
    <col min="13850" max="13850" width="2.5" customWidth="1"/>
    <col min="13851" max="13851" width="1.6640625" customWidth="1"/>
    <col min="13852" max="13852" width="4.6640625" customWidth="1"/>
    <col min="13853" max="13853" width="1.5" customWidth="1"/>
    <col min="13854" max="13854" width="4.6640625" customWidth="1"/>
    <col min="13855" max="13855" width="5.5" customWidth="1"/>
    <col min="13856" max="13856" width="4.1640625" customWidth="1"/>
    <col min="13857" max="13857" width="4" customWidth="1"/>
    <col min="13858" max="13858" width="3.5" customWidth="1"/>
    <col min="13859" max="13859" width="4.5" customWidth="1"/>
    <col min="13860" max="13860" width="4.6640625" customWidth="1"/>
    <col min="13863" max="13866" width="0" hidden="1" customWidth="1"/>
    <col min="14084" max="14084" width="3.83203125" customWidth="1"/>
    <col min="14085" max="14085" width="3.5" customWidth="1"/>
    <col min="14086" max="14086" width="2.33203125" customWidth="1"/>
    <col min="14087" max="14087" width="4.83203125" customWidth="1"/>
    <col min="14088" max="14088" width="4" customWidth="1"/>
    <col min="14089" max="14089" width="1.83203125" customWidth="1"/>
    <col min="14090" max="14090" width="3.5" customWidth="1"/>
    <col min="14091" max="14091" width="3.83203125" customWidth="1"/>
    <col min="14092" max="14092" width="2.83203125" customWidth="1"/>
    <col min="14093" max="14093" width="26.6640625" customWidth="1"/>
    <col min="14094" max="14094" width="3.6640625" customWidth="1"/>
    <col min="14095" max="14095" width="4.1640625" customWidth="1"/>
    <col min="14097" max="14097" width="3.5" customWidth="1"/>
    <col min="14098" max="14098" width="1" customWidth="1"/>
    <col min="14099" max="14099" width="4.33203125" customWidth="1"/>
    <col min="14100" max="14100" width="3.83203125" customWidth="1"/>
    <col min="14101" max="14101" width="5.6640625" customWidth="1"/>
    <col min="14102" max="14102" width="1.6640625" customWidth="1"/>
    <col min="14103" max="14103" width="1.1640625" customWidth="1"/>
    <col min="14104" max="14104" width="4" customWidth="1"/>
    <col min="14105" max="14105" width="8.83203125" customWidth="1"/>
    <col min="14106" max="14106" width="2.5" customWidth="1"/>
    <col min="14107" max="14107" width="1.6640625" customWidth="1"/>
    <col min="14108" max="14108" width="4.6640625" customWidth="1"/>
    <col min="14109" max="14109" width="1.5" customWidth="1"/>
    <col min="14110" max="14110" width="4.6640625" customWidth="1"/>
    <col min="14111" max="14111" width="5.5" customWidth="1"/>
    <col min="14112" max="14112" width="4.1640625" customWidth="1"/>
    <col min="14113" max="14113" width="4" customWidth="1"/>
    <col min="14114" max="14114" width="3.5" customWidth="1"/>
    <col min="14115" max="14115" width="4.5" customWidth="1"/>
    <col min="14116" max="14116" width="4.6640625" customWidth="1"/>
    <col min="14119" max="14122" width="0" hidden="1" customWidth="1"/>
    <col min="14340" max="14340" width="3.83203125" customWidth="1"/>
    <col min="14341" max="14341" width="3.5" customWidth="1"/>
    <col min="14342" max="14342" width="2.33203125" customWidth="1"/>
    <col min="14343" max="14343" width="4.83203125" customWidth="1"/>
    <col min="14344" max="14344" width="4" customWidth="1"/>
    <col min="14345" max="14345" width="1.83203125" customWidth="1"/>
    <col min="14346" max="14346" width="3.5" customWidth="1"/>
    <col min="14347" max="14347" width="3.83203125" customWidth="1"/>
    <col min="14348" max="14348" width="2.83203125" customWidth="1"/>
    <col min="14349" max="14349" width="26.6640625" customWidth="1"/>
    <col min="14350" max="14350" width="3.6640625" customWidth="1"/>
    <col min="14351" max="14351" width="4.1640625" customWidth="1"/>
    <col min="14353" max="14353" width="3.5" customWidth="1"/>
    <col min="14354" max="14354" width="1" customWidth="1"/>
    <col min="14355" max="14355" width="4.33203125" customWidth="1"/>
    <col min="14356" max="14356" width="3.83203125" customWidth="1"/>
    <col min="14357" max="14357" width="5.6640625" customWidth="1"/>
    <col min="14358" max="14358" width="1.6640625" customWidth="1"/>
    <col min="14359" max="14359" width="1.1640625" customWidth="1"/>
    <col min="14360" max="14360" width="4" customWidth="1"/>
    <col min="14361" max="14361" width="8.83203125" customWidth="1"/>
    <col min="14362" max="14362" width="2.5" customWidth="1"/>
    <col min="14363" max="14363" width="1.6640625" customWidth="1"/>
    <col min="14364" max="14364" width="4.6640625" customWidth="1"/>
    <col min="14365" max="14365" width="1.5" customWidth="1"/>
    <col min="14366" max="14366" width="4.6640625" customWidth="1"/>
    <col min="14367" max="14367" width="5.5" customWidth="1"/>
    <col min="14368" max="14368" width="4.1640625" customWidth="1"/>
    <col min="14369" max="14369" width="4" customWidth="1"/>
    <col min="14370" max="14370" width="3.5" customWidth="1"/>
    <col min="14371" max="14371" width="4.5" customWidth="1"/>
    <col min="14372" max="14372" width="4.6640625" customWidth="1"/>
    <col min="14375" max="14378" width="0" hidden="1" customWidth="1"/>
    <col min="14596" max="14596" width="3.83203125" customWidth="1"/>
    <col min="14597" max="14597" width="3.5" customWidth="1"/>
    <col min="14598" max="14598" width="2.33203125" customWidth="1"/>
    <col min="14599" max="14599" width="4.83203125" customWidth="1"/>
    <col min="14600" max="14600" width="4" customWidth="1"/>
    <col min="14601" max="14601" width="1.83203125" customWidth="1"/>
    <col min="14602" max="14602" width="3.5" customWidth="1"/>
    <col min="14603" max="14603" width="3.83203125" customWidth="1"/>
    <col min="14604" max="14604" width="2.83203125" customWidth="1"/>
    <col min="14605" max="14605" width="26.6640625" customWidth="1"/>
    <col min="14606" max="14606" width="3.6640625" customWidth="1"/>
    <col min="14607" max="14607" width="4.1640625" customWidth="1"/>
    <col min="14609" max="14609" width="3.5" customWidth="1"/>
    <col min="14610" max="14610" width="1" customWidth="1"/>
    <col min="14611" max="14611" width="4.33203125" customWidth="1"/>
    <col min="14612" max="14612" width="3.83203125" customWidth="1"/>
    <col min="14613" max="14613" width="5.6640625" customWidth="1"/>
    <col min="14614" max="14614" width="1.6640625" customWidth="1"/>
    <col min="14615" max="14615" width="1.1640625" customWidth="1"/>
    <col min="14616" max="14616" width="4" customWidth="1"/>
    <col min="14617" max="14617" width="8.83203125" customWidth="1"/>
    <col min="14618" max="14618" width="2.5" customWidth="1"/>
    <col min="14619" max="14619" width="1.6640625" customWidth="1"/>
    <col min="14620" max="14620" width="4.6640625" customWidth="1"/>
    <col min="14621" max="14621" width="1.5" customWidth="1"/>
    <col min="14622" max="14622" width="4.6640625" customWidth="1"/>
    <col min="14623" max="14623" width="5.5" customWidth="1"/>
    <col min="14624" max="14624" width="4.1640625" customWidth="1"/>
    <col min="14625" max="14625" width="4" customWidth="1"/>
    <col min="14626" max="14626" width="3.5" customWidth="1"/>
    <col min="14627" max="14627" width="4.5" customWidth="1"/>
    <col min="14628" max="14628" width="4.6640625" customWidth="1"/>
    <col min="14631" max="14634" width="0" hidden="1" customWidth="1"/>
    <col min="14852" max="14852" width="3.83203125" customWidth="1"/>
    <col min="14853" max="14853" width="3.5" customWidth="1"/>
    <col min="14854" max="14854" width="2.33203125" customWidth="1"/>
    <col min="14855" max="14855" width="4.83203125" customWidth="1"/>
    <col min="14856" max="14856" width="4" customWidth="1"/>
    <col min="14857" max="14857" width="1.83203125" customWidth="1"/>
    <col min="14858" max="14858" width="3.5" customWidth="1"/>
    <col min="14859" max="14859" width="3.83203125" customWidth="1"/>
    <col min="14860" max="14860" width="2.83203125" customWidth="1"/>
    <col min="14861" max="14861" width="26.6640625" customWidth="1"/>
    <col min="14862" max="14862" width="3.6640625" customWidth="1"/>
    <col min="14863" max="14863" width="4.1640625" customWidth="1"/>
    <col min="14865" max="14865" width="3.5" customWidth="1"/>
    <col min="14866" max="14866" width="1" customWidth="1"/>
    <col min="14867" max="14867" width="4.33203125" customWidth="1"/>
    <col min="14868" max="14868" width="3.83203125" customWidth="1"/>
    <col min="14869" max="14869" width="5.6640625" customWidth="1"/>
    <col min="14870" max="14870" width="1.6640625" customWidth="1"/>
    <col min="14871" max="14871" width="1.1640625" customWidth="1"/>
    <col min="14872" max="14872" width="4" customWidth="1"/>
    <col min="14873" max="14873" width="8.83203125" customWidth="1"/>
    <col min="14874" max="14874" width="2.5" customWidth="1"/>
    <col min="14875" max="14875" width="1.6640625" customWidth="1"/>
    <col min="14876" max="14876" width="4.6640625" customWidth="1"/>
    <col min="14877" max="14877" width="1.5" customWidth="1"/>
    <col min="14878" max="14878" width="4.6640625" customWidth="1"/>
    <col min="14879" max="14879" width="5.5" customWidth="1"/>
    <col min="14880" max="14880" width="4.1640625" customWidth="1"/>
    <col min="14881" max="14881" width="4" customWidth="1"/>
    <col min="14882" max="14882" width="3.5" customWidth="1"/>
    <col min="14883" max="14883" width="4.5" customWidth="1"/>
    <col min="14884" max="14884" width="4.6640625" customWidth="1"/>
    <col min="14887" max="14890" width="0" hidden="1" customWidth="1"/>
    <col min="15108" max="15108" width="3.83203125" customWidth="1"/>
    <col min="15109" max="15109" width="3.5" customWidth="1"/>
    <col min="15110" max="15110" width="2.33203125" customWidth="1"/>
    <col min="15111" max="15111" width="4.83203125" customWidth="1"/>
    <col min="15112" max="15112" width="4" customWidth="1"/>
    <col min="15113" max="15113" width="1.83203125" customWidth="1"/>
    <col min="15114" max="15114" width="3.5" customWidth="1"/>
    <col min="15115" max="15115" width="3.83203125" customWidth="1"/>
    <col min="15116" max="15116" width="2.83203125" customWidth="1"/>
    <col min="15117" max="15117" width="26.6640625" customWidth="1"/>
    <col min="15118" max="15118" width="3.6640625" customWidth="1"/>
    <col min="15119" max="15119" width="4.1640625" customWidth="1"/>
    <col min="15121" max="15121" width="3.5" customWidth="1"/>
    <col min="15122" max="15122" width="1" customWidth="1"/>
    <col min="15123" max="15123" width="4.33203125" customWidth="1"/>
    <col min="15124" max="15124" width="3.83203125" customWidth="1"/>
    <col min="15125" max="15125" width="5.6640625" customWidth="1"/>
    <col min="15126" max="15126" width="1.6640625" customWidth="1"/>
    <col min="15127" max="15127" width="1.1640625" customWidth="1"/>
    <col min="15128" max="15128" width="4" customWidth="1"/>
    <col min="15129" max="15129" width="8.83203125" customWidth="1"/>
    <col min="15130" max="15130" width="2.5" customWidth="1"/>
    <col min="15131" max="15131" width="1.6640625" customWidth="1"/>
    <col min="15132" max="15132" width="4.6640625" customWidth="1"/>
    <col min="15133" max="15133" width="1.5" customWidth="1"/>
    <col min="15134" max="15134" width="4.6640625" customWidth="1"/>
    <col min="15135" max="15135" width="5.5" customWidth="1"/>
    <col min="15136" max="15136" width="4.1640625" customWidth="1"/>
    <col min="15137" max="15137" width="4" customWidth="1"/>
    <col min="15138" max="15138" width="3.5" customWidth="1"/>
    <col min="15139" max="15139" width="4.5" customWidth="1"/>
    <col min="15140" max="15140" width="4.6640625" customWidth="1"/>
    <col min="15143" max="15146" width="0" hidden="1" customWidth="1"/>
    <col min="15364" max="15364" width="3.83203125" customWidth="1"/>
    <col min="15365" max="15365" width="3.5" customWidth="1"/>
    <col min="15366" max="15366" width="2.33203125" customWidth="1"/>
    <col min="15367" max="15367" width="4.83203125" customWidth="1"/>
    <col min="15368" max="15368" width="4" customWidth="1"/>
    <col min="15369" max="15369" width="1.83203125" customWidth="1"/>
    <col min="15370" max="15370" width="3.5" customWidth="1"/>
    <col min="15371" max="15371" width="3.83203125" customWidth="1"/>
    <col min="15372" max="15372" width="2.83203125" customWidth="1"/>
    <col min="15373" max="15373" width="26.6640625" customWidth="1"/>
    <col min="15374" max="15374" width="3.6640625" customWidth="1"/>
    <col min="15375" max="15375" width="4.1640625" customWidth="1"/>
    <col min="15377" max="15377" width="3.5" customWidth="1"/>
    <col min="15378" max="15378" width="1" customWidth="1"/>
    <col min="15379" max="15379" width="4.33203125" customWidth="1"/>
    <col min="15380" max="15380" width="3.83203125" customWidth="1"/>
    <col min="15381" max="15381" width="5.6640625" customWidth="1"/>
    <col min="15382" max="15382" width="1.6640625" customWidth="1"/>
    <col min="15383" max="15383" width="1.1640625" customWidth="1"/>
    <col min="15384" max="15384" width="4" customWidth="1"/>
    <col min="15385" max="15385" width="8.83203125" customWidth="1"/>
    <col min="15386" max="15386" width="2.5" customWidth="1"/>
    <col min="15387" max="15387" width="1.6640625" customWidth="1"/>
    <col min="15388" max="15388" width="4.6640625" customWidth="1"/>
    <col min="15389" max="15389" width="1.5" customWidth="1"/>
    <col min="15390" max="15390" width="4.6640625" customWidth="1"/>
    <col min="15391" max="15391" width="5.5" customWidth="1"/>
    <col min="15392" max="15392" width="4.1640625" customWidth="1"/>
    <col min="15393" max="15393" width="4" customWidth="1"/>
    <col min="15394" max="15394" width="3.5" customWidth="1"/>
    <col min="15395" max="15395" width="4.5" customWidth="1"/>
    <col min="15396" max="15396" width="4.6640625" customWidth="1"/>
    <col min="15399" max="15402" width="0" hidden="1" customWidth="1"/>
    <col min="15620" max="15620" width="3.83203125" customWidth="1"/>
    <col min="15621" max="15621" width="3.5" customWidth="1"/>
    <col min="15622" max="15622" width="2.33203125" customWidth="1"/>
    <col min="15623" max="15623" width="4.83203125" customWidth="1"/>
    <col min="15624" max="15624" width="4" customWidth="1"/>
    <col min="15625" max="15625" width="1.83203125" customWidth="1"/>
    <col min="15626" max="15626" width="3.5" customWidth="1"/>
    <col min="15627" max="15627" width="3.83203125" customWidth="1"/>
    <col min="15628" max="15628" width="2.83203125" customWidth="1"/>
    <col min="15629" max="15629" width="26.6640625" customWidth="1"/>
    <col min="15630" max="15630" width="3.6640625" customWidth="1"/>
    <col min="15631" max="15631" width="4.1640625" customWidth="1"/>
    <col min="15633" max="15633" width="3.5" customWidth="1"/>
    <col min="15634" max="15634" width="1" customWidth="1"/>
    <col min="15635" max="15635" width="4.33203125" customWidth="1"/>
    <col min="15636" max="15636" width="3.83203125" customWidth="1"/>
    <col min="15637" max="15637" width="5.6640625" customWidth="1"/>
    <col min="15638" max="15638" width="1.6640625" customWidth="1"/>
    <col min="15639" max="15639" width="1.1640625" customWidth="1"/>
    <col min="15640" max="15640" width="4" customWidth="1"/>
    <col min="15641" max="15641" width="8.83203125" customWidth="1"/>
    <col min="15642" max="15642" width="2.5" customWidth="1"/>
    <col min="15643" max="15643" width="1.6640625" customWidth="1"/>
    <col min="15644" max="15644" width="4.6640625" customWidth="1"/>
    <col min="15645" max="15645" width="1.5" customWidth="1"/>
    <col min="15646" max="15646" width="4.6640625" customWidth="1"/>
    <col min="15647" max="15647" width="5.5" customWidth="1"/>
    <col min="15648" max="15648" width="4.1640625" customWidth="1"/>
    <col min="15649" max="15649" width="4" customWidth="1"/>
    <col min="15650" max="15650" width="3.5" customWidth="1"/>
    <col min="15651" max="15651" width="4.5" customWidth="1"/>
    <col min="15652" max="15652" width="4.6640625" customWidth="1"/>
    <col min="15655" max="15658" width="0" hidden="1" customWidth="1"/>
    <col min="15876" max="15876" width="3.83203125" customWidth="1"/>
    <col min="15877" max="15877" width="3.5" customWidth="1"/>
    <col min="15878" max="15878" width="2.33203125" customWidth="1"/>
    <col min="15879" max="15879" width="4.83203125" customWidth="1"/>
    <col min="15880" max="15880" width="4" customWidth="1"/>
    <col min="15881" max="15881" width="1.83203125" customWidth="1"/>
    <col min="15882" max="15882" width="3.5" customWidth="1"/>
    <col min="15883" max="15883" width="3.83203125" customWidth="1"/>
    <col min="15884" max="15884" width="2.83203125" customWidth="1"/>
    <col min="15885" max="15885" width="26.6640625" customWidth="1"/>
    <col min="15886" max="15886" width="3.6640625" customWidth="1"/>
    <col min="15887" max="15887" width="4.1640625" customWidth="1"/>
    <col min="15889" max="15889" width="3.5" customWidth="1"/>
    <col min="15890" max="15890" width="1" customWidth="1"/>
    <col min="15891" max="15891" width="4.33203125" customWidth="1"/>
    <col min="15892" max="15892" width="3.83203125" customWidth="1"/>
    <col min="15893" max="15893" width="5.6640625" customWidth="1"/>
    <col min="15894" max="15894" width="1.6640625" customWidth="1"/>
    <col min="15895" max="15895" width="1.1640625" customWidth="1"/>
    <col min="15896" max="15896" width="4" customWidth="1"/>
    <col min="15897" max="15897" width="8.83203125" customWidth="1"/>
    <col min="15898" max="15898" width="2.5" customWidth="1"/>
    <col min="15899" max="15899" width="1.6640625" customWidth="1"/>
    <col min="15900" max="15900" width="4.6640625" customWidth="1"/>
    <col min="15901" max="15901" width="1.5" customWidth="1"/>
    <col min="15902" max="15902" width="4.6640625" customWidth="1"/>
    <col min="15903" max="15903" width="5.5" customWidth="1"/>
    <col min="15904" max="15904" width="4.1640625" customWidth="1"/>
    <col min="15905" max="15905" width="4" customWidth="1"/>
    <col min="15906" max="15906" width="3.5" customWidth="1"/>
    <col min="15907" max="15907" width="4.5" customWidth="1"/>
    <col min="15908" max="15908" width="4.6640625" customWidth="1"/>
    <col min="15911" max="15914" width="0" hidden="1" customWidth="1"/>
    <col min="16132" max="16132" width="3.83203125" customWidth="1"/>
    <col min="16133" max="16133" width="3.5" customWidth="1"/>
    <col min="16134" max="16134" width="2.33203125" customWidth="1"/>
    <col min="16135" max="16135" width="4.83203125" customWidth="1"/>
    <col min="16136" max="16136" width="4" customWidth="1"/>
    <col min="16137" max="16137" width="1.83203125" customWidth="1"/>
    <col min="16138" max="16138" width="3.5" customWidth="1"/>
    <col min="16139" max="16139" width="3.83203125" customWidth="1"/>
    <col min="16140" max="16140" width="2.83203125" customWidth="1"/>
    <col min="16141" max="16141" width="26.6640625" customWidth="1"/>
    <col min="16142" max="16142" width="3.6640625" customWidth="1"/>
    <col min="16143" max="16143" width="4.1640625" customWidth="1"/>
    <col min="16145" max="16145" width="3.5" customWidth="1"/>
    <col min="16146" max="16146" width="1" customWidth="1"/>
    <col min="16147" max="16147" width="4.33203125" customWidth="1"/>
    <col min="16148" max="16148" width="3.83203125" customWidth="1"/>
    <col min="16149" max="16149" width="5.6640625" customWidth="1"/>
    <col min="16150" max="16150" width="1.6640625" customWidth="1"/>
    <col min="16151" max="16151" width="1.1640625" customWidth="1"/>
    <col min="16152" max="16152" width="4" customWidth="1"/>
    <col min="16153" max="16153" width="8.83203125" customWidth="1"/>
    <col min="16154" max="16154" width="2.5" customWidth="1"/>
    <col min="16155" max="16155" width="1.6640625" customWidth="1"/>
    <col min="16156" max="16156" width="4.6640625" customWidth="1"/>
    <col min="16157" max="16157" width="1.5" customWidth="1"/>
    <col min="16158" max="16158" width="4.6640625" customWidth="1"/>
    <col min="16159" max="16159" width="5.5" customWidth="1"/>
    <col min="16160" max="16160" width="4.1640625" customWidth="1"/>
    <col min="16161" max="16161" width="4" customWidth="1"/>
    <col min="16162" max="16162" width="3.5" customWidth="1"/>
    <col min="16163" max="16163" width="4.5" customWidth="1"/>
    <col min="16164" max="16164" width="4.6640625" customWidth="1"/>
    <col min="16167" max="16170" width="0" hidden="1" customWidth="1"/>
  </cols>
  <sheetData>
    <row r="2" spans="4:30">
      <c r="D2" s="461" t="s">
        <v>64</v>
      </c>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33"/>
    </row>
    <row r="3" spans="4:30">
      <c r="D3" s="462" t="s">
        <v>65</v>
      </c>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34"/>
    </row>
    <row r="4" spans="4:30">
      <c r="D4" s="463" t="s">
        <v>66</v>
      </c>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35"/>
    </row>
    <row r="5" spans="4:30">
      <c r="D5" s="36"/>
      <c r="E5" s="36"/>
      <c r="F5" s="36"/>
      <c r="G5" s="36"/>
      <c r="H5" s="36"/>
      <c r="I5" s="36"/>
      <c r="J5" s="36"/>
      <c r="K5" s="36"/>
      <c r="L5" s="36"/>
      <c r="M5" s="36"/>
      <c r="N5" s="36"/>
      <c r="O5" s="36"/>
      <c r="P5" s="37" t="s">
        <v>67</v>
      </c>
      <c r="Q5" s="36"/>
      <c r="R5" s="36"/>
      <c r="S5" s="36"/>
      <c r="T5" s="36"/>
      <c r="U5" s="36"/>
      <c r="V5" s="36"/>
      <c r="W5" s="36"/>
      <c r="X5" s="36"/>
      <c r="Y5" s="36"/>
      <c r="Z5" s="36"/>
      <c r="AA5" s="36"/>
      <c r="AB5" s="36"/>
      <c r="AC5" s="36"/>
      <c r="AD5" s="36"/>
    </row>
    <row r="6" spans="4:30">
      <c r="D6" s="449" t="s">
        <v>68</v>
      </c>
      <c r="E6" s="450"/>
      <c r="F6" s="450"/>
      <c r="G6" s="450"/>
      <c r="H6" s="450"/>
      <c r="I6" s="450"/>
      <c r="J6" s="450"/>
      <c r="K6" s="450"/>
      <c r="L6" s="450"/>
      <c r="M6" s="450"/>
      <c r="N6" s="450"/>
      <c r="O6" s="450"/>
      <c r="P6" s="451"/>
      <c r="Q6" s="449" t="s">
        <v>69</v>
      </c>
      <c r="R6" s="450"/>
      <c r="S6" s="450"/>
      <c r="T6" s="450"/>
      <c r="U6" s="450"/>
      <c r="V6" s="450"/>
      <c r="W6" s="450"/>
      <c r="X6" s="450"/>
      <c r="Y6" s="450"/>
      <c r="Z6" s="450"/>
      <c r="AA6" s="450"/>
      <c r="AB6" s="450"/>
      <c r="AC6" s="451"/>
      <c r="AD6" s="37"/>
    </row>
    <row r="7" spans="4:30" ht="15" customHeight="1">
      <c r="D7" s="464" t="s">
        <v>198</v>
      </c>
      <c r="E7" s="465"/>
      <c r="F7" s="465"/>
      <c r="G7" s="465"/>
      <c r="H7" s="465"/>
      <c r="I7" s="465"/>
      <c r="J7" s="465"/>
      <c r="K7" s="465"/>
      <c r="L7" s="465"/>
      <c r="M7" s="465"/>
      <c r="N7" s="465"/>
      <c r="O7" s="465"/>
      <c r="P7" s="466"/>
      <c r="Q7" s="467" t="str">
        <f>'ArthikDisha IT CAL FY 2026-27'!C3</f>
        <v>ARTHIKDISHA</v>
      </c>
      <c r="R7" s="468"/>
      <c r="S7" s="468"/>
      <c r="T7" s="468"/>
      <c r="U7" s="468"/>
      <c r="V7" s="468"/>
      <c r="W7" s="468"/>
      <c r="X7" s="468"/>
      <c r="Y7" s="468"/>
      <c r="Z7" s="468"/>
      <c r="AA7" s="468"/>
      <c r="AB7" s="468"/>
      <c r="AC7" s="469"/>
      <c r="AD7" s="38"/>
    </row>
    <row r="8" spans="4:30" ht="15" customHeight="1">
      <c r="D8" s="446" t="s">
        <v>70</v>
      </c>
      <c r="E8" s="447"/>
      <c r="F8" s="447"/>
      <c r="G8" s="447"/>
      <c r="H8" s="447"/>
      <c r="I8" s="448"/>
      <c r="J8" s="449" t="s">
        <v>71</v>
      </c>
      <c r="K8" s="450"/>
      <c r="L8" s="450"/>
      <c r="M8" s="450"/>
      <c r="N8" s="450"/>
      <c r="O8" s="450"/>
      <c r="P8" s="451"/>
      <c r="Q8" s="449" t="s">
        <v>72</v>
      </c>
      <c r="R8" s="450"/>
      <c r="S8" s="450"/>
      <c r="T8" s="450"/>
      <c r="U8" s="450"/>
      <c r="V8" s="450"/>
      <c r="W8" s="450"/>
      <c r="X8" s="450"/>
      <c r="Y8" s="450"/>
      <c r="Z8" s="450"/>
      <c r="AA8" s="450"/>
      <c r="AB8" s="450"/>
      <c r="AC8" s="451"/>
      <c r="AD8" s="37"/>
    </row>
    <row r="9" spans="4:30">
      <c r="D9" s="452"/>
      <c r="E9" s="453"/>
      <c r="F9" s="453"/>
      <c r="G9" s="453"/>
      <c r="H9" s="453"/>
      <c r="I9" s="454"/>
      <c r="J9" s="455"/>
      <c r="K9" s="456"/>
      <c r="L9" s="456"/>
      <c r="M9" s="456"/>
      <c r="N9" s="456"/>
      <c r="O9" s="456"/>
      <c r="P9" s="457"/>
      <c r="Q9" s="458" t="str">
        <f>'ArthikDisha IT CAL FY 2026-27'!C4</f>
        <v>ARTPD2025X</v>
      </c>
      <c r="R9" s="459"/>
      <c r="S9" s="459"/>
      <c r="T9" s="459"/>
      <c r="U9" s="459"/>
      <c r="V9" s="459"/>
      <c r="W9" s="459"/>
      <c r="X9" s="459"/>
      <c r="Y9" s="459"/>
      <c r="Z9" s="459"/>
      <c r="AA9" s="459"/>
      <c r="AB9" s="459"/>
      <c r="AC9" s="460"/>
      <c r="AD9" s="39"/>
    </row>
    <row r="10" spans="4:30" ht="15" customHeight="1">
      <c r="D10" s="446" t="s">
        <v>73</v>
      </c>
      <c r="E10" s="447"/>
      <c r="F10" s="447"/>
      <c r="G10" s="447"/>
      <c r="H10" s="447"/>
      <c r="I10" s="447"/>
      <c r="J10" s="447"/>
      <c r="K10" s="447"/>
      <c r="L10" s="447"/>
      <c r="M10" s="447"/>
      <c r="N10" s="447"/>
      <c r="O10" s="447"/>
      <c r="P10" s="448"/>
      <c r="Q10" s="470" t="s">
        <v>74</v>
      </c>
      <c r="R10" s="471"/>
      <c r="S10" s="471"/>
      <c r="T10" s="471"/>
      <c r="U10" s="472"/>
      <c r="V10" s="471" t="s">
        <v>75</v>
      </c>
      <c r="W10" s="471"/>
      <c r="X10" s="471"/>
      <c r="Y10" s="471"/>
      <c r="Z10" s="471"/>
      <c r="AA10" s="471"/>
      <c r="AB10" s="471"/>
      <c r="AC10" s="472"/>
      <c r="AD10" s="40"/>
    </row>
    <row r="11" spans="4:30" ht="15" customHeight="1">
      <c r="D11" s="473" t="s">
        <v>76</v>
      </c>
      <c r="E11" s="474"/>
      <c r="F11" s="474"/>
      <c r="G11" s="474"/>
      <c r="H11" s="474"/>
      <c r="I11" s="474"/>
      <c r="J11" s="474"/>
      <c r="K11" s="474"/>
      <c r="L11" s="474"/>
      <c r="M11" s="474"/>
      <c r="N11" s="474"/>
      <c r="O11" s="474"/>
      <c r="P11" s="474"/>
      <c r="Q11" s="477" t="s">
        <v>240</v>
      </c>
      <c r="R11" s="477"/>
      <c r="S11" s="477"/>
      <c r="T11" s="477"/>
      <c r="U11" s="477"/>
      <c r="V11" s="478" t="s">
        <v>77</v>
      </c>
      <c r="W11" s="479"/>
      <c r="X11" s="479"/>
      <c r="Y11" s="480"/>
      <c r="Z11" s="478" t="s">
        <v>78</v>
      </c>
      <c r="AA11" s="479"/>
      <c r="AB11" s="479"/>
      <c r="AC11" s="480"/>
      <c r="AD11" s="40"/>
    </row>
    <row r="12" spans="4:30">
      <c r="D12" s="475"/>
      <c r="E12" s="476"/>
      <c r="F12" s="476"/>
      <c r="G12" s="476"/>
      <c r="H12" s="476"/>
      <c r="I12" s="476"/>
      <c r="J12" s="476"/>
      <c r="K12" s="476"/>
      <c r="L12" s="476"/>
      <c r="M12" s="476"/>
      <c r="N12" s="476"/>
      <c r="O12" s="476"/>
      <c r="P12" s="476"/>
      <c r="Q12" s="477"/>
      <c r="R12" s="477"/>
      <c r="S12" s="477"/>
      <c r="T12" s="477"/>
      <c r="U12" s="477"/>
      <c r="V12" s="481">
        <v>46113</v>
      </c>
      <c r="W12" s="471"/>
      <c r="X12" s="471"/>
      <c r="Y12" s="472"/>
      <c r="Z12" s="481">
        <v>46477</v>
      </c>
      <c r="AA12" s="471"/>
      <c r="AB12" s="471"/>
      <c r="AC12" s="472"/>
      <c r="AD12" s="41"/>
    </row>
    <row r="13" spans="4:30" ht="46.5" customHeight="1">
      <c r="D13" s="490" t="s">
        <v>79</v>
      </c>
      <c r="E13" s="491"/>
      <c r="F13" s="492"/>
      <c r="G13" s="493" t="s">
        <v>80</v>
      </c>
      <c r="H13" s="494"/>
      <c r="I13" s="494"/>
      <c r="J13" s="494"/>
      <c r="K13" s="494"/>
      <c r="L13" s="494"/>
      <c r="M13" s="494"/>
      <c r="N13" s="494"/>
      <c r="O13" s="494"/>
      <c r="P13" s="495"/>
      <c r="Q13" s="493" t="s">
        <v>81</v>
      </c>
      <c r="R13" s="494"/>
      <c r="S13" s="494"/>
      <c r="T13" s="494"/>
      <c r="U13" s="494"/>
      <c r="V13" s="494"/>
      <c r="W13" s="495"/>
      <c r="X13" s="493" t="s">
        <v>82</v>
      </c>
      <c r="Y13" s="494"/>
      <c r="Z13" s="494"/>
      <c r="AA13" s="494"/>
      <c r="AB13" s="494"/>
      <c r="AC13" s="495"/>
      <c r="AD13" s="42"/>
    </row>
    <row r="14" spans="4:30">
      <c r="D14" s="449" t="s">
        <v>83</v>
      </c>
      <c r="E14" s="450"/>
      <c r="F14" s="451"/>
      <c r="G14" s="496">
        <v>0</v>
      </c>
      <c r="H14" s="497"/>
      <c r="I14" s="497"/>
      <c r="J14" s="497"/>
      <c r="K14" s="497"/>
      <c r="L14" s="497"/>
      <c r="M14" s="497"/>
      <c r="N14" s="497"/>
      <c r="O14" s="497"/>
      <c r="P14" s="498"/>
      <c r="Q14" s="488">
        <v>0</v>
      </c>
      <c r="R14" s="489"/>
      <c r="S14" s="489"/>
      <c r="T14" s="489"/>
      <c r="U14" s="489"/>
      <c r="V14" s="43"/>
      <c r="W14" s="44"/>
      <c r="X14" s="488">
        <v>0</v>
      </c>
      <c r="Y14" s="489"/>
      <c r="Z14" s="489"/>
      <c r="AA14" s="489"/>
      <c r="AB14" s="43"/>
      <c r="AC14" s="45"/>
      <c r="AD14" s="46"/>
    </row>
    <row r="15" spans="4:30">
      <c r="D15" s="449" t="s">
        <v>84</v>
      </c>
      <c r="E15" s="450"/>
      <c r="F15" s="451"/>
      <c r="G15" s="496">
        <v>0</v>
      </c>
      <c r="H15" s="497"/>
      <c r="I15" s="497"/>
      <c r="J15" s="497"/>
      <c r="K15" s="497"/>
      <c r="L15" s="497"/>
      <c r="M15" s="497"/>
      <c r="N15" s="497"/>
      <c r="O15" s="497"/>
      <c r="P15" s="498"/>
      <c r="Q15" s="488">
        <v>0</v>
      </c>
      <c r="R15" s="489"/>
      <c r="S15" s="489"/>
      <c r="T15" s="489"/>
      <c r="U15" s="489"/>
      <c r="V15" s="43"/>
      <c r="W15" s="44"/>
      <c r="X15" s="488">
        <v>0</v>
      </c>
      <c r="Y15" s="489"/>
      <c r="Z15" s="489"/>
      <c r="AA15" s="489"/>
      <c r="AB15" s="43"/>
      <c r="AC15" s="45"/>
      <c r="AD15" s="46"/>
    </row>
    <row r="16" spans="4:30">
      <c r="D16" s="449" t="s">
        <v>85</v>
      </c>
      <c r="E16" s="450"/>
      <c r="F16" s="451"/>
      <c r="G16" s="496">
        <v>0</v>
      </c>
      <c r="H16" s="497"/>
      <c r="I16" s="497"/>
      <c r="J16" s="497"/>
      <c r="K16" s="497"/>
      <c r="L16" s="497"/>
      <c r="M16" s="497"/>
      <c r="N16" s="497"/>
      <c r="O16" s="497"/>
      <c r="P16" s="498"/>
      <c r="Q16" s="488">
        <v>0</v>
      </c>
      <c r="R16" s="489"/>
      <c r="S16" s="489"/>
      <c r="T16" s="489"/>
      <c r="U16" s="489"/>
      <c r="V16" s="43"/>
      <c r="W16" s="44"/>
      <c r="X16" s="488">
        <v>0</v>
      </c>
      <c r="Y16" s="489"/>
      <c r="Z16" s="489"/>
      <c r="AA16" s="489"/>
      <c r="AB16" s="43"/>
      <c r="AC16" s="45"/>
      <c r="AD16" s="46"/>
    </row>
    <row r="17" spans="4:30">
      <c r="D17" s="482" t="s">
        <v>86</v>
      </c>
      <c r="E17" s="483"/>
      <c r="F17" s="484"/>
      <c r="G17" s="485">
        <v>0</v>
      </c>
      <c r="H17" s="486"/>
      <c r="I17" s="486"/>
      <c r="J17" s="486"/>
      <c r="K17" s="486"/>
      <c r="L17" s="486"/>
      <c r="M17" s="486"/>
      <c r="N17" s="486"/>
      <c r="O17" s="486"/>
      <c r="P17" s="487"/>
      <c r="Q17" s="488">
        <v>0</v>
      </c>
      <c r="R17" s="489"/>
      <c r="S17" s="489"/>
      <c r="T17" s="489"/>
      <c r="U17" s="489"/>
      <c r="V17" s="43"/>
      <c r="W17" s="44"/>
      <c r="X17" s="488"/>
      <c r="Y17" s="489"/>
      <c r="Z17" s="489"/>
      <c r="AA17" s="489"/>
      <c r="AB17" s="43"/>
      <c r="AC17" s="45"/>
      <c r="AD17" s="46"/>
    </row>
    <row r="18" spans="4:30">
      <c r="D18" s="449" t="s">
        <v>87</v>
      </c>
      <c r="E18" s="450"/>
      <c r="F18" s="450"/>
      <c r="G18" s="47"/>
      <c r="H18" s="47"/>
      <c r="I18" s="47"/>
      <c r="J18" s="47"/>
      <c r="K18" s="47"/>
      <c r="L18" s="47"/>
      <c r="M18" s="47"/>
      <c r="N18" s="47"/>
      <c r="O18" s="47"/>
      <c r="P18" s="47"/>
      <c r="Q18" s="499">
        <v>0</v>
      </c>
      <c r="R18" s="499"/>
      <c r="S18" s="499"/>
      <c r="T18" s="499"/>
      <c r="U18" s="499"/>
      <c r="V18" s="48"/>
      <c r="W18" s="48"/>
      <c r="X18" s="499">
        <v>0</v>
      </c>
      <c r="Y18" s="499"/>
      <c r="Z18" s="499"/>
      <c r="AA18" s="499"/>
      <c r="AB18" s="48"/>
      <c r="AC18" s="45"/>
      <c r="AD18" s="46"/>
    </row>
    <row r="19" spans="4:30">
      <c r="D19" s="506" t="s">
        <v>88</v>
      </c>
      <c r="E19" s="507"/>
      <c r="F19" s="507"/>
      <c r="G19" s="507"/>
      <c r="H19" s="507"/>
      <c r="I19" s="507"/>
      <c r="J19" s="507"/>
      <c r="K19" s="507"/>
      <c r="L19" s="507"/>
      <c r="M19" s="507"/>
      <c r="N19" s="507"/>
      <c r="O19" s="507"/>
      <c r="P19" s="507"/>
      <c r="Q19" s="507"/>
      <c r="R19" s="507"/>
      <c r="S19" s="507"/>
      <c r="T19" s="507"/>
      <c r="U19" s="507"/>
      <c r="V19" s="507"/>
      <c r="W19" s="507"/>
      <c r="X19" s="507"/>
      <c r="Y19" s="507"/>
      <c r="Z19" s="507"/>
      <c r="AA19" s="507"/>
      <c r="AB19" s="507"/>
      <c r="AC19" s="508"/>
      <c r="AD19" s="49"/>
    </row>
    <row r="20" spans="4:30">
      <c r="D20" s="50" t="s">
        <v>89</v>
      </c>
      <c r="E20" s="51"/>
      <c r="F20" s="51"/>
      <c r="G20" s="51"/>
      <c r="H20" s="51"/>
      <c r="I20" s="51"/>
      <c r="J20" s="51"/>
      <c r="K20" s="51"/>
      <c r="L20" s="51"/>
      <c r="M20" s="51"/>
      <c r="N20" s="51"/>
      <c r="O20" s="51"/>
      <c r="P20" s="51"/>
      <c r="Q20" s="51"/>
      <c r="R20" s="51"/>
      <c r="S20" s="51"/>
      <c r="T20" s="51"/>
      <c r="U20" s="51"/>
      <c r="V20" s="51"/>
      <c r="W20" s="51"/>
      <c r="X20" s="51"/>
      <c r="Y20" s="51"/>
      <c r="Z20" s="51"/>
      <c r="AA20" s="51"/>
      <c r="AB20" s="51"/>
      <c r="AC20" s="52"/>
      <c r="AD20" s="36"/>
    </row>
    <row r="21" spans="4:30">
      <c r="D21" s="53">
        <v>1</v>
      </c>
      <c r="E21" s="54" t="s">
        <v>90</v>
      </c>
      <c r="F21" s="55"/>
      <c r="G21" s="55"/>
      <c r="H21" s="55"/>
      <c r="I21" s="55"/>
      <c r="J21" s="55"/>
      <c r="K21" s="55"/>
      <c r="L21" s="55"/>
      <c r="M21" s="55"/>
      <c r="N21" s="55"/>
      <c r="O21" s="55"/>
      <c r="P21" s="55"/>
      <c r="Q21" s="56"/>
      <c r="R21" s="55"/>
      <c r="S21" s="55"/>
      <c r="T21" s="55"/>
      <c r="U21" s="55"/>
      <c r="V21" s="57"/>
      <c r="W21" s="58"/>
      <c r="X21" s="58"/>
      <c r="Y21" s="58"/>
      <c r="Z21" s="58"/>
      <c r="AA21" s="58"/>
      <c r="AB21" s="58"/>
      <c r="AC21" s="59"/>
      <c r="AD21" s="60"/>
    </row>
    <row r="22" spans="4:30">
      <c r="D22" s="53"/>
      <c r="E22" s="61" t="s">
        <v>91</v>
      </c>
      <c r="F22" s="500" t="s">
        <v>92</v>
      </c>
      <c r="G22" s="500"/>
      <c r="H22" s="500"/>
      <c r="I22" s="500"/>
      <c r="J22" s="500"/>
      <c r="K22" s="500"/>
      <c r="L22" s="500"/>
      <c r="M22" s="500"/>
      <c r="N22" s="500"/>
      <c r="O22" s="500"/>
      <c r="P22" s="500"/>
      <c r="Q22" s="62" t="s">
        <v>93</v>
      </c>
      <c r="R22" s="509">
        <f>'ArthikDisha IT CAL FY 2026-27'!E10</f>
        <v>1500000</v>
      </c>
      <c r="S22" s="509"/>
      <c r="T22" s="509"/>
      <c r="U22" s="509"/>
      <c r="V22" s="60"/>
      <c r="W22" s="510"/>
      <c r="X22" s="510"/>
      <c r="Y22" s="510"/>
      <c r="Z22" s="60"/>
      <c r="AA22" s="60"/>
      <c r="AB22" s="60"/>
      <c r="AC22" s="63"/>
      <c r="AD22" s="60"/>
    </row>
    <row r="23" spans="4:30" ht="25.5" customHeight="1">
      <c r="D23" s="53"/>
      <c r="E23" s="61" t="s">
        <v>94</v>
      </c>
      <c r="F23" s="511" t="s">
        <v>95</v>
      </c>
      <c r="G23" s="511"/>
      <c r="H23" s="511"/>
      <c r="I23" s="511"/>
      <c r="J23" s="511"/>
      <c r="K23" s="511"/>
      <c r="L23" s="511"/>
      <c r="M23" s="511"/>
      <c r="N23" s="511"/>
      <c r="O23" s="511"/>
      <c r="P23" s="511"/>
      <c r="Q23" s="62" t="s">
        <v>93</v>
      </c>
      <c r="R23" s="501">
        <v>0</v>
      </c>
      <c r="S23" s="502"/>
      <c r="T23" s="502"/>
      <c r="U23" s="502"/>
      <c r="V23" s="60"/>
      <c r="W23" s="510"/>
      <c r="X23" s="510"/>
      <c r="Y23" s="510"/>
      <c r="Z23" s="60"/>
      <c r="AA23" s="60"/>
      <c r="AB23" s="60"/>
      <c r="AC23" s="63"/>
      <c r="AD23" s="60"/>
    </row>
    <row r="24" spans="4:30" ht="29.25" customHeight="1">
      <c r="D24" s="53"/>
      <c r="E24" s="61" t="s">
        <v>96</v>
      </c>
      <c r="F24" s="500" t="s">
        <v>97</v>
      </c>
      <c r="G24" s="500"/>
      <c r="H24" s="500"/>
      <c r="I24" s="500"/>
      <c r="J24" s="500"/>
      <c r="K24" s="500"/>
      <c r="L24" s="500"/>
      <c r="M24" s="500"/>
      <c r="N24" s="500"/>
      <c r="O24" s="500"/>
      <c r="P24" s="500"/>
      <c r="Q24" s="62" t="s">
        <v>93</v>
      </c>
      <c r="R24" s="501">
        <v>0</v>
      </c>
      <c r="S24" s="502"/>
      <c r="T24" s="502"/>
      <c r="U24" s="502"/>
      <c r="V24" s="60"/>
      <c r="W24" s="503"/>
      <c r="X24" s="503"/>
      <c r="Y24" s="503"/>
      <c r="Z24" s="60"/>
      <c r="AA24" s="60"/>
      <c r="AB24" s="60"/>
      <c r="AC24" s="63"/>
      <c r="AD24" s="60"/>
    </row>
    <row r="25" spans="4:30">
      <c r="D25" s="64"/>
      <c r="E25" s="50" t="s">
        <v>98</v>
      </c>
      <c r="F25" s="51" t="s">
        <v>87</v>
      </c>
      <c r="G25" s="51"/>
      <c r="H25" s="51"/>
      <c r="I25" s="51"/>
      <c r="J25" s="51"/>
      <c r="K25" s="51"/>
      <c r="L25" s="51"/>
      <c r="M25" s="51"/>
      <c r="N25" s="51"/>
      <c r="O25" s="51"/>
      <c r="P25" s="51"/>
      <c r="Q25" s="65" t="s">
        <v>93</v>
      </c>
      <c r="R25" s="66"/>
      <c r="S25" s="66"/>
      <c r="T25" s="66"/>
      <c r="U25" s="66"/>
      <c r="V25" s="504">
        <f>R22+R23+R24</f>
        <v>1500000</v>
      </c>
      <c r="W25" s="504"/>
      <c r="X25" s="504"/>
      <c r="Y25" s="504"/>
      <c r="Z25" s="67"/>
      <c r="AA25" s="58"/>
      <c r="AB25" s="58"/>
      <c r="AC25" s="59"/>
      <c r="AD25" s="60"/>
    </row>
    <row r="26" spans="4:30" ht="15" customHeight="1">
      <c r="D26" s="68">
        <v>2</v>
      </c>
      <c r="E26" s="555" t="s">
        <v>264</v>
      </c>
      <c r="F26" s="556"/>
      <c r="G26" s="556"/>
      <c r="H26" s="556"/>
      <c r="I26" s="556"/>
      <c r="J26" s="556"/>
      <c r="K26" s="556"/>
      <c r="L26" s="556"/>
      <c r="M26" s="556"/>
      <c r="N26" s="556"/>
      <c r="O26" s="556"/>
      <c r="P26" s="557"/>
      <c r="Q26" s="70"/>
      <c r="R26" s="505">
        <f>'ArthikDisha IT CAL FY 2026-27'!E13</f>
        <v>75000</v>
      </c>
      <c r="S26" s="505"/>
      <c r="T26" s="505"/>
      <c r="U26" s="505"/>
      <c r="V26" s="55"/>
      <c r="W26" s="71"/>
      <c r="X26" s="71"/>
      <c r="Y26" s="71"/>
      <c r="Z26" s="55"/>
      <c r="AA26" s="55"/>
      <c r="AB26" s="55"/>
      <c r="AC26" s="72"/>
      <c r="AD26" s="36"/>
    </row>
    <row r="27" spans="4:30" ht="15" customHeight="1">
      <c r="D27" s="73"/>
      <c r="E27" s="558" t="s">
        <v>8</v>
      </c>
      <c r="F27" s="500"/>
      <c r="G27" s="500"/>
      <c r="H27" s="500"/>
      <c r="I27" s="500"/>
      <c r="J27" s="500"/>
      <c r="K27" s="500"/>
      <c r="L27" s="500"/>
      <c r="M27" s="500"/>
      <c r="N27" s="500"/>
      <c r="O27" s="500"/>
      <c r="P27" s="559"/>
      <c r="Q27" s="70" t="s">
        <v>93</v>
      </c>
      <c r="R27" s="505">
        <f>'ArthikDisha IT CAL FY 2026-27'!E14</f>
        <v>0</v>
      </c>
      <c r="S27" s="505"/>
      <c r="T27" s="505"/>
      <c r="U27" s="505"/>
      <c r="V27" s="74"/>
      <c r="W27" s="75"/>
      <c r="X27" s="36"/>
      <c r="Y27" s="36"/>
      <c r="Z27" s="36"/>
      <c r="AA27" s="36"/>
      <c r="AB27" s="36"/>
      <c r="AC27" s="76"/>
      <c r="AD27" s="36"/>
    </row>
    <row r="28" spans="4:30" ht="15" customHeight="1">
      <c r="D28" s="73"/>
      <c r="E28" s="558" t="s">
        <v>10</v>
      </c>
      <c r="F28" s="500"/>
      <c r="G28" s="500"/>
      <c r="H28" s="500"/>
      <c r="I28" s="500"/>
      <c r="J28" s="500"/>
      <c r="K28" s="500"/>
      <c r="L28" s="500"/>
      <c r="M28" s="500"/>
      <c r="N28" s="500"/>
      <c r="O28" s="500"/>
      <c r="P28" s="559"/>
      <c r="Q28" s="70"/>
      <c r="R28" s="505">
        <f>'ArthikDisha IT CAL FY 2026-27'!E15</f>
        <v>0</v>
      </c>
      <c r="S28" s="505"/>
      <c r="T28" s="505"/>
      <c r="U28" s="505"/>
      <c r="V28" s="74"/>
      <c r="W28" s="75"/>
      <c r="X28" s="36"/>
      <c r="Y28" s="36"/>
      <c r="Z28" s="36"/>
      <c r="AA28" s="36"/>
      <c r="AB28" s="36"/>
      <c r="AC28" s="76"/>
      <c r="AD28" s="36"/>
    </row>
    <row r="29" spans="4:30" ht="15" customHeight="1">
      <c r="D29" s="73"/>
      <c r="E29" s="558" t="s">
        <v>11</v>
      </c>
      <c r="F29" s="500"/>
      <c r="G29" s="500"/>
      <c r="H29" s="500"/>
      <c r="I29" s="500"/>
      <c r="J29" s="500"/>
      <c r="K29" s="500"/>
      <c r="L29" s="500"/>
      <c r="M29" s="500"/>
      <c r="N29" s="500"/>
      <c r="O29" s="500"/>
      <c r="P29" s="559"/>
      <c r="Q29" s="70"/>
      <c r="R29" s="505">
        <f>'ArthikDisha IT CAL FY 2026-27'!E16</f>
        <v>0</v>
      </c>
      <c r="S29" s="505"/>
      <c r="T29" s="505"/>
      <c r="U29" s="505"/>
      <c r="V29" s="74"/>
      <c r="W29" s="75"/>
      <c r="X29" s="36"/>
      <c r="Y29" s="36"/>
      <c r="Z29" s="36"/>
      <c r="AA29" s="36"/>
      <c r="AB29" s="36"/>
      <c r="AC29" s="76"/>
      <c r="AD29" s="36"/>
    </row>
    <row r="30" spans="4:30" ht="15" customHeight="1">
      <c r="D30" s="73"/>
      <c r="E30" s="558" t="s">
        <v>12</v>
      </c>
      <c r="F30" s="500"/>
      <c r="G30" s="500"/>
      <c r="H30" s="500"/>
      <c r="I30" s="500"/>
      <c r="J30" s="500"/>
      <c r="K30" s="500"/>
      <c r="L30" s="500"/>
      <c r="M30" s="500"/>
      <c r="N30" s="500"/>
      <c r="O30" s="500"/>
      <c r="P30" s="559"/>
      <c r="Q30" s="70"/>
      <c r="R30" s="505">
        <f>'ArthikDisha IT CAL FY 2026-27'!E17</f>
        <v>0</v>
      </c>
      <c r="S30" s="505"/>
      <c r="T30" s="505"/>
      <c r="U30" s="505"/>
      <c r="V30" s="74"/>
      <c r="W30" s="75"/>
      <c r="X30" s="36"/>
      <c r="Y30" s="36"/>
      <c r="Z30" s="36"/>
      <c r="AA30" s="36"/>
      <c r="AB30" s="36"/>
      <c r="AC30" s="76"/>
      <c r="AD30" s="36"/>
    </row>
    <row r="31" spans="4:30" ht="15" customHeight="1">
      <c r="D31" s="73"/>
      <c r="E31" s="558" t="s">
        <v>190</v>
      </c>
      <c r="F31" s="500"/>
      <c r="G31" s="500"/>
      <c r="H31" s="500"/>
      <c r="I31" s="500"/>
      <c r="J31" s="500"/>
      <c r="K31" s="500"/>
      <c r="L31" s="500"/>
      <c r="M31" s="500"/>
      <c r="N31" s="500"/>
      <c r="O31" s="500"/>
      <c r="P31" s="559"/>
      <c r="Q31" s="70"/>
      <c r="R31" s="505">
        <f>'ArthikDisha IT CAL FY 2026-27'!E18</f>
        <v>0</v>
      </c>
      <c r="S31" s="505"/>
      <c r="T31" s="505"/>
      <c r="U31" s="505"/>
      <c r="V31" s="74"/>
      <c r="W31" s="75"/>
      <c r="X31" s="36"/>
      <c r="Y31" s="36"/>
      <c r="Z31" s="36"/>
      <c r="AA31" s="36"/>
      <c r="AB31" s="36"/>
      <c r="AC31" s="76"/>
      <c r="AD31" s="36"/>
    </row>
    <row r="32" spans="4:30">
      <c r="D32" s="64"/>
      <c r="E32" s="86"/>
      <c r="F32" s="80"/>
      <c r="G32" s="80"/>
      <c r="H32" s="80"/>
      <c r="I32" s="80"/>
      <c r="J32" s="80"/>
      <c r="K32" s="80"/>
      <c r="L32" s="80"/>
      <c r="M32" s="80"/>
      <c r="N32" s="80"/>
      <c r="O32" s="80"/>
      <c r="P32" s="154" t="s">
        <v>103</v>
      </c>
      <c r="Q32" s="79" t="s">
        <v>93</v>
      </c>
      <c r="R32" s="561"/>
      <c r="S32" s="562"/>
      <c r="T32" s="562"/>
      <c r="U32" s="562"/>
      <c r="V32" s="563">
        <f>R26+R27+R28+R29+R30+R31</f>
        <v>75000</v>
      </c>
      <c r="W32" s="563"/>
      <c r="X32" s="563"/>
      <c r="Y32" s="563"/>
      <c r="Z32" s="80"/>
      <c r="AA32" s="80"/>
      <c r="AB32" s="80"/>
      <c r="AC32" s="81"/>
      <c r="AD32" s="36"/>
    </row>
    <row r="33" spans="4:40">
      <c r="D33" s="82">
        <v>3</v>
      </c>
      <c r="E33" s="50" t="s">
        <v>104</v>
      </c>
      <c r="F33" s="51"/>
      <c r="G33" s="51"/>
      <c r="H33" s="51"/>
      <c r="I33" s="51"/>
      <c r="J33" s="51"/>
      <c r="K33" s="51"/>
      <c r="L33" s="51"/>
      <c r="M33" s="51"/>
      <c r="N33" s="51"/>
      <c r="O33" s="51"/>
      <c r="P33" s="51"/>
      <c r="Q33" s="79" t="s">
        <v>93</v>
      </c>
      <c r="R33" s="83"/>
      <c r="S33" s="83"/>
      <c r="T33" s="83"/>
      <c r="U33" s="83"/>
      <c r="V33" s="563">
        <f>V25-V32</f>
        <v>1425000</v>
      </c>
      <c r="W33" s="563"/>
      <c r="X33" s="563"/>
      <c r="Y33" s="563"/>
      <c r="Z33" s="80"/>
      <c r="AA33" s="80"/>
      <c r="AB33" s="80"/>
      <c r="AC33" s="81"/>
      <c r="AD33" s="36"/>
    </row>
    <row r="34" spans="4:40">
      <c r="D34" s="68">
        <v>4</v>
      </c>
      <c r="E34" s="50" t="s">
        <v>252</v>
      </c>
      <c r="F34" s="51"/>
      <c r="G34" s="51"/>
      <c r="H34" s="51"/>
      <c r="I34" s="51"/>
      <c r="J34" s="51"/>
      <c r="K34" s="51"/>
      <c r="L34" s="51"/>
      <c r="M34" s="51"/>
      <c r="N34" s="51"/>
      <c r="O34" s="51"/>
      <c r="P34" s="51"/>
      <c r="Q34" s="65" t="s">
        <v>93</v>
      </c>
      <c r="R34" s="93"/>
      <c r="S34" s="93"/>
      <c r="T34" s="93"/>
      <c r="U34" s="93"/>
      <c r="V34" s="51"/>
      <c r="W34" s="51"/>
      <c r="X34" s="51"/>
      <c r="Y34" s="512">
        <f>V33</f>
        <v>1425000</v>
      </c>
      <c r="Z34" s="512"/>
      <c r="AA34" s="512"/>
      <c r="AB34" s="512"/>
      <c r="AC34" s="94"/>
      <c r="AD34" s="95"/>
    </row>
    <row r="35" spans="4:40">
      <c r="D35" s="84">
        <v>5</v>
      </c>
      <c r="E35" s="77" t="s">
        <v>110</v>
      </c>
      <c r="F35" s="36"/>
      <c r="G35" s="36"/>
      <c r="H35" s="36"/>
      <c r="I35" s="36"/>
      <c r="J35" s="36"/>
      <c r="K35" s="36"/>
      <c r="L35" s="36"/>
      <c r="M35" s="36"/>
      <c r="N35" s="36"/>
      <c r="O35" s="36"/>
      <c r="P35" s="36"/>
      <c r="Q35" s="62"/>
      <c r="R35" s="85"/>
      <c r="S35" s="85"/>
      <c r="T35" s="85"/>
      <c r="U35" s="85"/>
      <c r="V35" s="36"/>
      <c r="W35" s="36"/>
      <c r="X35" s="36"/>
      <c r="Y35" s="36"/>
      <c r="Z35" s="92"/>
      <c r="AA35" s="92"/>
      <c r="AB35" s="92"/>
      <c r="AC35" s="96"/>
      <c r="AD35" s="92"/>
    </row>
    <row r="36" spans="4:40">
      <c r="D36" s="53"/>
      <c r="E36" s="77" t="s">
        <v>91</v>
      </c>
      <c r="F36" s="97" t="s">
        <v>111</v>
      </c>
      <c r="G36" s="36"/>
      <c r="H36" s="36"/>
      <c r="I36" s="36"/>
      <c r="J36" s="36"/>
      <c r="K36" s="36"/>
      <c r="L36" s="36"/>
      <c r="M36" s="36"/>
      <c r="N36" s="36"/>
      <c r="O36" s="36"/>
      <c r="P36" s="36"/>
      <c r="Q36" s="62" t="s">
        <v>93</v>
      </c>
      <c r="R36" s="505">
        <f>'[1]Income Tax Calc. F.Y 2023-24'!C43</f>
        <v>0</v>
      </c>
      <c r="S36" s="505"/>
      <c r="T36" s="505"/>
      <c r="U36" s="505"/>
      <c r="V36" s="36"/>
      <c r="W36" s="36"/>
      <c r="X36" s="36"/>
      <c r="Y36" s="564">
        <f>'ArthikDisha IT CAL FY 2026-27'!E11</f>
        <v>0</v>
      </c>
      <c r="Z36" s="564"/>
      <c r="AA36" s="564"/>
      <c r="AB36" s="564"/>
      <c r="AC36" s="96"/>
      <c r="AD36" s="92"/>
    </row>
    <row r="37" spans="4:40">
      <c r="D37" s="82">
        <v>6</v>
      </c>
      <c r="E37" s="50" t="s">
        <v>191</v>
      </c>
      <c r="F37" s="51"/>
      <c r="G37" s="51"/>
      <c r="H37" s="51"/>
      <c r="I37" s="51"/>
      <c r="J37" s="51"/>
      <c r="K37" s="51"/>
      <c r="L37" s="51"/>
      <c r="M37" s="51"/>
      <c r="N37" s="51"/>
      <c r="O37" s="51"/>
      <c r="P37" s="51"/>
      <c r="Q37" s="65" t="s">
        <v>93</v>
      </c>
      <c r="R37" s="51"/>
      <c r="S37" s="51"/>
      <c r="T37" s="51"/>
      <c r="U37" s="51"/>
      <c r="V37" s="51"/>
      <c r="W37" s="51"/>
      <c r="X37" s="51"/>
      <c r="Y37" s="560">
        <f>'ArthikDisha IT CAL FY 2026-27'!E21</f>
        <v>1600000</v>
      </c>
      <c r="Z37" s="560"/>
      <c r="AA37" s="560"/>
      <c r="AB37" s="560"/>
      <c r="AC37" s="94"/>
      <c r="AD37" s="95"/>
    </row>
    <row r="38" spans="4:40">
      <c r="D38" s="84">
        <v>12</v>
      </c>
      <c r="E38" s="86" t="s">
        <v>192</v>
      </c>
      <c r="F38" s="51"/>
      <c r="G38" s="51"/>
      <c r="H38" s="51"/>
      <c r="I38" s="51"/>
      <c r="J38" s="51"/>
      <c r="K38" s="51"/>
      <c r="L38" s="51"/>
      <c r="M38" s="51"/>
      <c r="N38" s="51"/>
      <c r="O38" s="51"/>
      <c r="P38" s="51"/>
      <c r="Q38" s="51"/>
      <c r="R38" s="51"/>
      <c r="S38" s="51"/>
      <c r="T38" s="51"/>
      <c r="U38" s="51"/>
      <c r="V38" s="115"/>
      <c r="W38" s="116"/>
      <c r="X38" s="65" t="s">
        <v>93</v>
      </c>
      <c r="Y38" s="512">
        <f>'ArthikDisha IT CAL FY 2026-27'!E22</f>
        <v>0</v>
      </c>
      <c r="Z38" s="512"/>
      <c r="AA38" s="512"/>
      <c r="AB38" s="512"/>
      <c r="AC38" s="94"/>
      <c r="AD38" s="95"/>
      <c r="AN38" s="119">
        <f>'[1]Income Tax Calc. F.Y 2023-24'!E76</f>
        <v>0</v>
      </c>
    </row>
    <row r="39" spans="4:40">
      <c r="D39" s="53"/>
      <c r="E39" s="519" t="s">
        <v>253</v>
      </c>
      <c r="F39" s="520"/>
      <c r="G39" s="520"/>
      <c r="H39" s="520"/>
      <c r="I39" s="520"/>
      <c r="J39" s="520"/>
      <c r="K39" s="520"/>
      <c r="L39" s="520"/>
      <c r="M39" s="520"/>
      <c r="N39" s="520"/>
      <c r="O39" s="520"/>
      <c r="P39" s="520"/>
      <c r="Q39" s="520"/>
      <c r="R39" s="520"/>
      <c r="S39" s="520"/>
      <c r="T39" s="520"/>
      <c r="U39" s="520"/>
      <c r="V39" s="115"/>
      <c r="W39" s="116"/>
      <c r="X39" s="65"/>
      <c r="Y39" s="517">
        <f>'ArthikDisha IT CAL FY 2026-27'!E23</f>
        <v>93750</v>
      </c>
      <c r="Z39" s="518"/>
      <c r="AA39" s="518"/>
      <c r="AB39" s="518"/>
      <c r="AC39" s="155"/>
      <c r="AD39" s="95"/>
      <c r="AN39" s="119"/>
    </row>
    <row r="40" spans="4:40">
      <c r="D40" s="53"/>
      <c r="E40" s="519" t="s">
        <v>218</v>
      </c>
      <c r="F40" s="520"/>
      <c r="G40" s="520"/>
      <c r="H40" s="520"/>
      <c r="I40" s="520"/>
      <c r="J40" s="520"/>
      <c r="K40" s="520"/>
      <c r="L40" s="520"/>
      <c r="M40" s="520"/>
      <c r="N40" s="520"/>
      <c r="O40" s="520"/>
      <c r="P40" s="520"/>
      <c r="Q40" s="520"/>
      <c r="R40" s="520"/>
      <c r="S40" s="520"/>
      <c r="T40" s="520"/>
      <c r="U40" s="520"/>
      <c r="V40" s="115"/>
      <c r="W40" s="116"/>
      <c r="X40" s="65"/>
      <c r="Y40" s="517">
        <f>'ArthikDisha IT CAL FY 2026-27'!E26</f>
        <v>25625</v>
      </c>
      <c r="Z40" s="518"/>
      <c r="AA40" s="518"/>
      <c r="AB40" s="518"/>
      <c r="AC40" s="155"/>
      <c r="AD40" s="95"/>
      <c r="AN40" s="119"/>
    </row>
    <row r="41" spans="4:40" ht="16">
      <c r="D41" s="53"/>
      <c r="E41" s="50" t="s">
        <v>193</v>
      </c>
      <c r="F41" s="51"/>
      <c r="G41" s="51"/>
      <c r="H41" s="51"/>
      <c r="I41" s="51"/>
      <c r="J41" s="51"/>
      <c r="K41" s="51"/>
      <c r="L41" s="51"/>
      <c r="M41" s="51"/>
      <c r="N41" s="51"/>
      <c r="O41" s="51"/>
      <c r="P41" s="51"/>
      <c r="Q41" s="51"/>
      <c r="R41" s="51"/>
      <c r="S41" s="51"/>
      <c r="T41" s="51"/>
      <c r="U41" s="51"/>
      <c r="V41" s="115"/>
      <c r="W41" s="116"/>
      <c r="X41" s="65"/>
      <c r="Y41" s="517">
        <f>'ArthikDisha IT CAL FY 2026-27'!E27</f>
        <v>0</v>
      </c>
      <c r="Z41" s="518"/>
      <c r="AA41" s="518"/>
      <c r="AB41" s="518"/>
      <c r="AC41" s="155"/>
      <c r="AD41" s="95"/>
      <c r="AN41" s="119"/>
    </row>
    <row r="42" spans="4:40">
      <c r="D42" s="84">
        <v>13</v>
      </c>
      <c r="E42" s="50" t="s">
        <v>155</v>
      </c>
      <c r="F42" s="51"/>
      <c r="G42" s="51"/>
      <c r="H42" s="51"/>
      <c r="I42" s="51"/>
      <c r="J42" s="51"/>
      <c r="K42" s="51"/>
      <c r="L42" s="51"/>
      <c r="M42" s="51"/>
      <c r="N42" s="51"/>
      <c r="O42" s="51"/>
      <c r="P42" s="51"/>
      <c r="Q42" s="51"/>
      <c r="R42" s="51"/>
      <c r="S42" s="51"/>
      <c r="T42" s="51"/>
      <c r="U42" s="51"/>
      <c r="V42" s="115"/>
      <c r="W42" s="116"/>
      <c r="X42" s="65" t="s">
        <v>93</v>
      </c>
      <c r="Y42" s="517">
        <f>'ArthikDisha IT CAL FY 2026-27'!E28</f>
        <v>4775</v>
      </c>
      <c r="Z42" s="518"/>
      <c r="AA42" s="518"/>
      <c r="AB42" s="518"/>
      <c r="AC42" s="155"/>
      <c r="AD42" s="95"/>
    </row>
    <row r="43" spans="4:40">
      <c r="D43" s="84">
        <v>14</v>
      </c>
      <c r="E43" s="50" t="s">
        <v>156</v>
      </c>
      <c r="F43" s="51"/>
      <c r="G43" s="51"/>
      <c r="H43" s="51"/>
      <c r="I43" s="51"/>
      <c r="J43" s="51"/>
      <c r="K43" s="51"/>
      <c r="L43" s="51"/>
      <c r="M43" s="51"/>
      <c r="N43" s="51"/>
      <c r="O43" s="51"/>
      <c r="P43" s="51"/>
      <c r="Q43" s="51"/>
      <c r="R43" s="51"/>
      <c r="S43" s="51"/>
      <c r="T43" s="51"/>
      <c r="U43" s="51"/>
      <c r="V43" s="115"/>
      <c r="W43" s="116"/>
      <c r="X43" s="65" t="s">
        <v>93</v>
      </c>
      <c r="Y43" s="512">
        <f>'ArthikDisha IT CAL FY 2026-27'!E29</f>
        <v>124150</v>
      </c>
      <c r="Z43" s="512"/>
      <c r="AA43" s="512"/>
      <c r="AB43" s="512"/>
      <c r="AC43" s="94"/>
      <c r="AD43" s="95"/>
      <c r="AF43" s="119">
        <f>'[1]Income Tax Calc. F.Y 2023-24'!E80</f>
        <v>16640</v>
      </c>
    </row>
    <row r="44" spans="4:40">
      <c r="D44" s="84">
        <v>15</v>
      </c>
      <c r="E44" s="51" t="s">
        <v>157</v>
      </c>
      <c r="F44" s="55"/>
      <c r="G44" s="55"/>
      <c r="H44" s="55"/>
      <c r="I44" s="55"/>
      <c r="J44" s="55"/>
      <c r="K44" s="55"/>
      <c r="L44" s="55"/>
      <c r="M44" s="55"/>
      <c r="N44" s="55"/>
      <c r="O44" s="55"/>
      <c r="P44" s="55"/>
      <c r="Q44" s="55"/>
      <c r="R44" s="55"/>
      <c r="S44" s="55"/>
      <c r="T44" s="55"/>
      <c r="U44" s="55"/>
      <c r="V44" s="55"/>
      <c r="W44" s="108"/>
      <c r="X44" s="51"/>
      <c r="Y44" s="152"/>
      <c r="Z44" s="224"/>
      <c r="AA44" s="152"/>
      <c r="AB44" s="152"/>
      <c r="AC44" s="122"/>
      <c r="AD44" s="92"/>
    </row>
    <row r="45" spans="4:40">
      <c r="D45" s="53"/>
      <c r="E45" s="123" t="s">
        <v>158</v>
      </c>
      <c r="F45" s="513" t="s">
        <v>159</v>
      </c>
      <c r="G45" s="514"/>
      <c r="H45" s="514"/>
      <c r="I45" s="515">
        <v>0</v>
      </c>
      <c r="J45" s="515"/>
      <c r="K45" s="516"/>
      <c r="L45" s="514" t="s">
        <v>160</v>
      </c>
      <c r="M45" s="514"/>
      <c r="N45" s="514"/>
      <c r="O45" s="515">
        <v>0</v>
      </c>
      <c r="P45" s="515"/>
      <c r="Q45" s="516"/>
      <c r="R45" s="513" t="s">
        <v>161</v>
      </c>
      <c r="S45" s="514"/>
      <c r="T45" s="514"/>
      <c r="U45" s="515">
        <v>0</v>
      </c>
      <c r="V45" s="515"/>
      <c r="W45" s="516"/>
      <c r="X45" s="65" t="s">
        <v>93</v>
      </c>
      <c r="Y45" s="512">
        <v>0</v>
      </c>
      <c r="Z45" s="512"/>
      <c r="AA45" s="512"/>
      <c r="AB45" s="512"/>
      <c r="AC45" s="94"/>
      <c r="AD45" s="95"/>
      <c r="AN45" s="32">
        <f>IF(Y43&gt;=Y48,Y43-Y48)</f>
        <v>124150</v>
      </c>
    </row>
    <row r="46" spans="4:40">
      <c r="D46" s="53"/>
      <c r="E46" s="37" t="s">
        <v>162</v>
      </c>
      <c r="F46" s="54"/>
      <c r="G46" s="55" t="s">
        <v>163</v>
      </c>
      <c r="H46" s="55"/>
      <c r="I46" s="55"/>
      <c r="J46" s="55"/>
      <c r="K46" s="55"/>
      <c r="L46" s="55"/>
      <c r="M46" s="55"/>
      <c r="N46" s="55"/>
      <c r="O46" s="55"/>
      <c r="P46" s="55"/>
      <c r="Q46" s="55"/>
      <c r="R46" s="55"/>
      <c r="S46" s="55"/>
      <c r="T46" s="55"/>
      <c r="U46" s="55"/>
      <c r="V46" s="55"/>
      <c r="W46" s="124"/>
      <c r="X46" s="65" t="s">
        <v>93</v>
      </c>
      <c r="Y46" s="512">
        <v>0</v>
      </c>
      <c r="Z46" s="512"/>
      <c r="AA46" s="512"/>
      <c r="AB46" s="512"/>
      <c r="AC46" s="94"/>
      <c r="AD46" s="95"/>
      <c r="AN46" s="32" t="b">
        <f>IF(Y43&lt;=Y48,Y43-Y48)</f>
        <v>0</v>
      </c>
    </row>
    <row r="47" spans="4:40">
      <c r="D47" s="64"/>
      <c r="E47" s="50" t="s">
        <v>164</v>
      </c>
      <c r="F47" s="51"/>
      <c r="G47" s="51"/>
      <c r="H47" s="51"/>
      <c r="I47" s="51"/>
      <c r="J47" s="51"/>
      <c r="K47" s="51"/>
      <c r="L47" s="51"/>
      <c r="M47" s="51"/>
      <c r="N47" s="51"/>
      <c r="O47" s="51"/>
      <c r="P47" s="51"/>
      <c r="Q47" s="51"/>
      <c r="R47" s="51"/>
      <c r="S47" s="51"/>
      <c r="T47" s="51"/>
      <c r="U47" s="51"/>
      <c r="V47" s="51"/>
      <c r="W47" s="116"/>
      <c r="X47" s="65" t="s">
        <v>93</v>
      </c>
      <c r="Y47" s="512">
        <f>+Y45+Y46</f>
        <v>0</v>
      </c>
      <c r="Z47" s="512"/>
      <c r="AA47" s="512"/>
      <c r="AB47" s="512"/>
      <c r="AC47" s="94"/>
      <c r="AD47" s="95"/>
    </row>
    <row r="48" spans="4:40">
      <c r="D48" s="125">
        <v>16</v>
      </c>
      <c r="E48" s="50" t="s">
        <v>165</v>
      </c>
      <c r="F48" s="51"/>
      <c r="G48" s="51"/>
      <c r="H48" s="51"/>
      <c r="I48" s="51"/>
      <c r="J48" s="51"/>
      <c r="K48" s="51"/>
      <c r="L48" s="51"/>
      <c r="M48" s="51"/>
      <c r="N48" s="51"/>
      <c r="O48" s="51"/>
      <c r="P48" s="51"/>
      <c r="Q48" s="51"/>
      <c r="R48" s="51"/>
      <c r="S48" s="51"/>
      <c r="T48" s="51"/>
      <c r="U48" s="51"/>
      <c r="V48" s="51"/>
      <c r="W48" s="116"/>
      <c r="X48" s="65" t="s">
        <v>93</v>
      </c>
      <c r="Y48" s="512">
        <f>'ArthikDisha IT CAL FY 2026-27'!E30</f>
        <v>0</v>
      </c>
      <c r="Z48" s="512"/>
      <c r="AA48" s="512"/>
      <c r="AB48" s="512"/>
      <c r="AC48" s="94"/>
      <c r="AD48" s="95"/>
    </row>
    <row r="49" spans="4:40">
      <c r="D49" s="88">
        <v>17</v>
      </c>
      <c r="E49" s="50" t="s">
        <v>166</v>
      </c>
      <c r="F49" s="51"/>
      <c r="G49" s="51"/>
      <c r="H49" s="51"/>
      <c r="I49" s="51"/>
      <c r="J49" s="51"/>
      <c r="K49" s="51"/>
      <c r="L49" s="51"/>
      <c r="M49" s="51"/>
      <c r="N49" s="51"/>
      <c r="O49" s="51"/>
      <c r="P49" s="51"/>
      <c r="Q49" s="51"/>
      <c r="R49" s="51"/>
      <c r="S49" s="51"/>
      <c r="T49" s="51"/>
      <c r="U49" s="51"/>
      <c r="V49" s="51"/>
      <c r="W49" s="116"/>
      <c r="X49" s="65" t="s">
        <v>93</v>
      </c>
      <c r="Y49" s="512">
        <f>AN53</f>
        <v>124150</v>
      </c>
      <c r="Z49" s="512"/>
      <c r="AA49" s="512"/>
      <c r="AB49" s="512"/>
      <c r="AC49" s="94"/>
      <c r="AD49" s="95"/>
    </row>
    <row r="50" spans="4:40">
      <c r="D50" s="531" t="s">
        <v>167</v>
      </c>
      <c r="E50" s="532"/>
      <c r="F50" s="532"/>
      <c r="G50" s="532"/>
      <c r="H50" s="532"/>
      <c r="I50" s="532"/>
      <c r="J50" s="532"/>
      <c r="K50" s="532"/>
      <c r="L50" s="532"/>
      <c r="M50" s="532"/>
      <c r="N50" s="532"/>
      <c r="O50" s="532"/>
      <c r="P50" s="532"/>
      <c r="Q50" s="532"/>
      <c r="R50" s="532"/>
      <c r="S50" s="532"/>
      <c r="T50" s="532"/>
      <c r="U50" s="532"/>
      <c r="V50" s="532"/>
      <c r="W50" s="532"/>
      <c r="X50" s="532"/>
      <c r="Y50" s="532"/>
      <c r="Z50" s="532"/>
      <c r="AA50" s="532"/>
      <c r="AB50" s="532"/>
      <c r="AC50" s="533"/>
      <c r="AD50" s="126"/>
      <c r="AN50" s="119"/>
    </row>
    <row r="51" spans="4:40">
      <c r="D51" s="449" t="s">
        <v>168</v>
      </c>
      <c r="E51" s="450"/>
      <c r="F51" s="450"/>
      <c r="G51" s="450"/>
      <c r="H51" s="450"/>
      <c r="I51" s="450"/>
      <c r="J51" s="450"/>
      <c r="K51" s="450"/>
      <c r="L51" s="450"/>
      <c r="M51" s="450"/>
      <c r="N51" s="450"/>
      <c r="O51" s="450"/>
      <c r="P51" s="450"/>
      <c r="Q51" s="450"/>
      <c r="R51" s="450"/>
      <c r="S51" s="450"/>
      <c r="T51" s="450"/>
      <c r="U51" s="450"/>
      <c r="V51" s="450"/>
      <c r="W51" s="450"/>
      <c r="X51" s="450"/>
      <c r="Y51" s="450"/>
      <c r="Z51" s="450"/>
      <c r="AA51" s="450"/>
      <c r="AB51" s="450"/>
      <c r="AC51" s="451"/>
      <c r="AD51" s="37"/>
      <c r="AN51" s="32">
        <f>IF(AN45=FALSE,AN46,AN45)</f>
        <v>124150</v>
      </c>
    </row>
    <row r="52" spans="4:40">
      <c r="D52" s="482" t="s">
        <v>169</v>
      </c>
      <c r="E52" s="483"/>
      <c r="F52" s="522" t="s">
        <v>170</v>
      </c>
      <c r="G52" s="523"/>
      <c r="H52" s="523"/>
      <c r="I52" s="523"/>
      <c r="J52" s="524"/>
      <c r="K52" s="449" t="s">
        <v>171</v>
      </c>
      <c r="L52" s="450"/>
      <c r="M52" s="450"/>
      <c r="N52" s="450"/>
      <c r="O52" s="450"/>
      <c r="P52" s="450"/>
      <c r="Q52" s="450"/>
      <c r="R52" s="450"/>
      <c r="S52" s="450"/>
      <c r="T52" s="450"/>
      <c r="U52" s="450"/>
      <c r="V52" s="450"/>
      <c r="W52" s="450"/>
      <c r="X52" s="450"/>
      <c r="Y52" s="450"/>
      <c r="Z52" s="450"/>
      <c r="AA52" s="450"/>
      <c r="AB52" s="450"/>
      <c r="AC52" s="451"/>
      <c r="AD52" s="37"/>
    </row>
    <row r="53" spans="4:40" ht="27.75" customHeight="1">
      <c r="D53" s="521"/>
      <c r="E53" s="503"/>
      <c r="F53" s="525"/>
      <c r="G53" s="526"/>
      <c r="H53" s="526"/>
      <c r="I53" s="526"/>
      <c r="J53" s="527"/>
      <c r="K53" s="493" t="s">
        <v>172</v>
      </c>
      <c r="L53" s="494"/>
      <c r="M53" s="494"/>
      <c r="N53" s="494"/>
      <c r="O53" s="494"/>
      <c r="P53" s="494"/>
      <c r="Q53" s="494"/>
      <c r="R53" s="495"/>
      <c r="S53" s="528" t="s">
        <v>173</v>
      </c>
      <c r="T53" s="529"/>
      <c r="U53" s="529"/>
      <c r="V53" s="529"/>
      <c r="W53" s="529"/>
      <c r="X53" s="530"/>
      <c r="Y53" s="529" t="s">
        <v>174</v>
      </c>
      <c r="Z53" s="529"/>
      <c r="AA53" s="529"/>
      <c r="AB53" s="529"/>
      <c r="AC53" s="530"/>
      <c r="AD53" s="42"/>
      <c r="AN53" s="32">
        <f>IF(AN51=0,0,AN51)</f>
        <v>124150</v>
      </c>
    </row>
    <row r="54" spans="4:40">
      <c r="D54" s="534"/>
      <c r="E54" s="534"/>
      <c r="F54" s="535">
        <v>0</v>
      </c>
      <c r="G54" s="536"/>
      <c r="H54" s="536"/>
      <c r="I54" s="536"/>
      <c r="J54" s="127"/>
      <c r="K54" s="537">
        <v>0</v>
      </c>
      <c r="L54" s="538"/>
      <c r="M54" s="538"/>
      <c r="N54" s="538"/>
      <c r="O54" s="538"/>
      <c r="P54" s="538"/>
      <c r="Q54" s="538"/>
      <c r="R54" s="539"/>
      <c r="S54" s="540"/>
      <c r="T54" s="540"/>
      <c r="U54" s="540"/>
      <c r="V54" s="540"/>
      <c r="W54" s="540"/>
      <c r="X54" s="540"/>
      <c r="Y54" s="541"/>
      <c r="Z54" s="542"/>
      <c r="AA54" s="542"/>
      <c r="AB54" s="542"/>
      <c r="AC54" s="543"/>
      <c r="AD54" s="128"/>
    </row>
    <row r="55" spans="4:40">
      <c r="D55" s="534">
        <v>0</v>
      </c>
      <c r="E55" s="534"/>
      <c r="F55" s="535">
        <v>0</v>
      </c>
      <c r="G55" s="536"/>
      <c r="H55" s="536"/>
      <c r="I55" s="536"/>
      <c r="J55" s="127"/>
      <c r="K55" s="537">
        <v>0</v>
      </c>
      <c r="L55" s="538"/>
      <c r="M55" s="538"/>
      <c r="N55" s="538"/>
      <c r="O55" s="538"/>
      <c r="P55" s="538"/>
      <c r="Q55" s="538"/>
      <c r="R55" s="539"/>
      <c r="S55" s="540">
        <v>0</v>
      </c>
      <c r="T55" s="540"/>
      <c r="U55" s="540"/>
      <c r="V55" s="540"/>
      <c r="W55" s="540"/>
      <c r="X55" s="540"/>
      <c r="Y55" s="541">
        <v>0</v>
      </c>
      <c r="Z55" s="542"/>
      <c r="AA55" s="542"/>
      <c r="AB55" s="542"/>
      <c r="AC55" s="543"/>
      <c r="AD55" s="128"/>
    </row>
    <row r="56" spans="4:40">
      <c r="D56" s="534">
        <v>0</v>
      </c>
      <c r="E56" s="534"/>
      <c r="F56" s="535">
        <v>0</v>
      </c>
      <c r="G56" s="536"/>
      <c r="H56" s="536"/>
      <c r="I56" s="536"/>
      <c r="J56" s="127"/>
      <c r="K56" s="537">
        <v>0</v>
      </c>
      <c r="L56" s="538"/>
      <c r="M56" s="538"/>
      <c r="N56" s="538"/>
      <c r="O56" s="538"/>
      <c r="P56" s="538"/>
      <c r="Q56" s="538"/>
      <c r="R56" s="539"/>
      <c r="S56" s="540">
        <v>0</v>
      </c>
      <c r="T56" s="540"/>
      <c r="U56" s="540"/>
      <c r="V56" s="540"/>
      <c r="W56" s="540"/>
      <c r="X56" s="540"/>
      <c r="Y56" s="541">
        <v>0</v>
      </c>
      <c r="Z56" s="542"/>
      <c r="AA56" s="542"/>
      <c r="AB56" s="542"/>
      <c r="AC56" s="543"/>
      <c r="AD56" s="128"/>
    </row>
    <row r="57" spans="4:40">
      <c r="D57" s="534">
        <v>0</v>
      </c>
      <c r="E57" s="534"/>
      <c r="F57" s="535">
        <v>0</v>
      </c>
      <c r="G57" s="536"/>
      <c r="H57" s="536"/>
      <c r="I57" s="536"/>
      <c r="J57" s="127"/>
      <c r="K57" s="537">
        <v>0</v>
      </c>
      <c r="L57" s="538"/>
      <c r="M57" s="538"/>
      <c r="N57" s="538"/>
      <c r="O57" s="538"/>
      <c r="P57" s="538"/>
      <c r="Q57" s="538"/>
      <c r="R57" s="539"/>
      <c r="S57" s="540">
        <v>0</v>
      </c>
      <c r="T57" s="540"/>
      <c r="U57" s="540"/>
      <c r="V57" s="540"/>
      <c r="W57" s="540"/>
      <c r="X57" s="540"/>
      <c r="Y57" s="541">
        <v>0</v>
      </c>
      <c r="Z57" s="542"/>
      <c r="AA57" s="542"/>
      <c r="AB57" s="542"/>
      <c r="AC57" s="543"/>
      <c r="AD57" s="128"/>
    </row>
    <row r="58" spans="4:40">
      <c r="D58" s="534">
        <v>0</v>
      </c>
      <c r="E58" s="534"/>
      <c r="F58" s="535">
        <v>0</v>
      </c>
      <c r="G58" s="536"/>
      <c r="H58" s="536"/>
      <c r="I58" s="536"/>
      <c r="J58" s="127"/>
      <c r="K58" s="537">
        <v>0</v>
      </c>
      <c r="L58" s="538"/>
      <c r="M58" s="538"/>
      <c r="N58" s="538"/>
      <c r="O58" s="538"/>
      <c r="P58" s="538"/>
      <c r="Q58" s="538"/>
      <c r="R58" s="539"/>
      <c r="S58" s="540">
        <v>0</v>
      </c>
      <c r="T58" s="540"/>
      <c r="U58" s="540"/>
      <c r="V58" s="540"/>
      <c r="W58" s="540"/>
      <c r="X58" s="540"/>
      <c r="Y58" s="541">
        <v>0</v>
      </c>
      <c r="Z58" s="542"/>
      <c r="AA58" s="542"/>
      <c r="AB58" s="542"/>
      <c r="AC58" s="543"/>
      <c r="AD58" s="128"/>
    </row>
    <row r="59" spans="4:40">
      <c r="D59" s="534">
        <v>0</v>
      </c>
      <c r="E59" s="534"/>
      <c r="F59" s="535">
        <v>0</v>
      </c>
      <c r="G59" s="536"/>
      <c r="H59" s="536"/>
      <c r="I59" s="536"/>
      <c r="J59" s="127"/>
      <c r="K59" s="537">
        <v>0</v>
      </c>
      <c r="L59" s="538"/>
      <c r="M59" s="538"/>
      <c r="N59" s="538"/>
      <c r="O59" s="538"/>
      <c r="P59" s="538"/>
      <c r="Q59" s="538"/>
      <c r="R59" s="539"/>
      <c r="S59" s="540">
        <v>0</v>
      </c>
      <c r="T59" s="540"/>
      <c r="U59" s="540"/>
      <c r="V59" s="540"/>
      <c r="W59" s="540"/>
      <c r="X59" s="540"/>
      <c r="Y59" s="541">
        <v>0</v>
      </c>
      <c r="Z59" s="542"/>
      <c r="AA59" s="542"/>
      <c r="AB59" s="542"/>
      <c r="AC59" s="543"/>
      <c r="AD59" s="128"/>
    </row>
    <row r="60" spans="4:40">
      <c r="D60" s="534">
        <v>0</v>
      </c>
      <c r="E60" s="534"/>
      <c r="F60" s="535">
        <v>0</v>
      </c>
      <c r="G60" s="536"/>
      <c r="H60" s="536"/>
      <c r="I60" s="536"/>
      <c r="J60" s="127"/>
      <c r="K60" s="537">
        <v>0</v>
      </c>
      <c r="L60" s="538"/>
      <c r="M60" s="538"/>
      <c r="N60" s="538"/>
      <c r="O60" s="538"/>
      <c r="P60" s="538"/>
      <c r="Q60" s="538"/>
      <c r="R60" s="539"/>
      <c r="S60" s="540">
        <v>0</v>
      </c>
      <c r="T60" s="540"/>
      <c r="U60" s="540"/>
      <c r="V60" s="540"/>
      <c r="W60" s="540"/>
      <c r="X60" s="540"/>
      <c r="Y60" s="541">
        <v>0</v>
      </c>
      <c r="Z60" s="542"/>
      <c r="AA60" s="542"/>
      <c r="AB60" s="542"/>
      <c r="AC60" s="543"/>
      <c r="AD60" s="128"/>
    </row>
    <row r="61" spans="4:40">
      <c r="D61" s="534">
        <v>0</v>
      </c>
      <c r="E61" s="534"/>
      <c r="F61" s="535">
        <v>0</v>
      </c>
      <c r="G61" s="536"/>
      <c r="H61" s="536"/>
      <c r="I61" s="536"/>
      <c r="J61" s="127"/>
      <c r="K61" s="537">
        <v>0</v>
      </c>
      <c r="L61" s="538"/>
      <c r="M61" s="538"/>
      <c r="N61" s="538"/>
      <c r="O61" s="538"/>
      <c r="P61" s="538"/>
      <c r="Q61" s="538"/>
      <c r="R61" s="539"/>
      <c r="S61" s="540">
        <v>0</v>
      </c>
      <c r="T61" s="540"/>
      <c r="U61" s="540"/>
      <c r="V61" s="540"/>
      <c r="W61" s="540"/>
      <c r="X61" s="540"/>
      <c r="Y61" s="541">
        <v>0</v>
      </c>
      <c r="Z61" s="542"/>
      <c r="AA61" s="542"/>
      <c r="AB61" s="542"/>
      <c r="AC61" s="543"/>
      <c r="AD61" s="128"/>
    </row>
    <row r="62" spans="4:40">
      <c r="D62" s="534">
        <v>0</v>
      </c>
      <c r="E62" s="534"/>
      <c r="F62" s="535">
        <v>0</v>
      </c>
      <c r="G62" s="536"/>
      <c r="H62" s="536"/>
      <c r="I62" s="536"/>
      <c r="J62" s="127"/>
      <c r="K62" s="537">
        <v>0</v>
      </c>
      <c r="L62" s="538"/>
      <c r="M62" s="538"/>
      <c r="N62" s="538"/>
      <c r="O62" s="538"/>
      <c r="P62" s="538"/>
      <c r="Q62" s="538"/>
      <c r="R62" s="539"/>
      <c r="S62" s="540">
        <v>0</v>
      </c>
      <c r="T62" s="540"/>
      <c r="U62" s="540"/>
      <c r="V62" s="540"/>
      <c r="W62" s="540"/>
      <c r="X62" s="540"/>
      <c r="Y62" s="541">
        <v>0</v>
      </c>
      <c r="Z62" s="542"/>
      <c r="AA62" s="542"/>
      <c r="AB62" s="542"/>
      <c r="AC62" s="543"/>
      <c r="AD62" s="128"/>
    </row>
    <row r="63" spans="4:40">
      <c r="D63" s="534">
        <v>0</v>
      </c>
      <c r="E63" s="534"/>
      <c r="F63" s="535">
        <v>0</v>
      </c>
      <c r="G63" s="536"/>
      <c r="H63" s="536"/>
      <c r="I63" s="536"/>
      <c r="J63" s="127"/>
      <c r="K63" s="537">
        <v>0</v>
      </c>
      <c r="L63" s="538"/>
      <c r="M63" s="538"/>
      <c r="N63" s="538"/>
      <c r="O63" s="538"/>
      <c r="P63" s="538"/>
      <c r="Q63" s="538"/>
      <c r="R63" s="539"/>
      <c r="S63" s="540">
        <v>0</v>
      </c>
      <c r="T63" s="540"/>
      <c r="U63" s="540"/>
      <c r="V63" s="540"/>
      <c r="W63" s="540"/>
      <c r="X63" s="540"/>
      <c r="Y63" s="541">
        <v>0</v>
      </c>
      <c r="Z63" s="542"/>
      <c r="AA63" s="542"/>
      <c r="AB63" s="542"/>
      <c r="AC63" s="543"/>
      <c r="AD63" s="128"/>
    </row>
    <row r="64" spans="4:40">
      <c r="D64" s="534">
        <v>0</v>
      </c>
      <c r="E64" s="534"/>
      <c r="F64" s="535">
        <v>0</v>
      </c>
      <c r="G64" s="536"/>
      <c r="H64" s="536"/>
      <c r="I64" s="536"/>
      <c r="J64" s="127"/>
      <c r="K64" s="537">
        <v>0</v>
      </c>
      <c r="L64" s="538"/>
      <c r="M64" s="538"/>
      <c r="N64" s="538"/>
      <c r="O64" s="538"/>
      <c r="P64" s="538"/>
      <c r="Q64" s="538"/>
      <c r="R64" s="539"/>
      <c r="S64" s="545"/>
      <c r="T64" s="545"/>
      <c r="U64" s="545"/>
      <c r="V64" s="545"/>
      <c r="W64" s="545"/>
      <c r="X64" s="545"/>
      <c r="Y64" s="541">
        <v>0</v>
      </c>
      <c r="Z64" s="542"/>
      <c r="AA64" s="542"/>
      <c r="AB64" s="542"/>
      <c r="AC64" s="543"/>
      <c r="AD64" s="128"/>
    </row>
    <row r="65" spans="4:30">
      <c r="D65" s="534">
        <v>0</v>
      </c>
      <c r="E65" s="534"/>
      <c r="F65" s="535">
        <v>0</v>
      </c>
      <c r="G65" s="536"/>
      <c r="H65" s="536"/>
      <c r="I65" s="536"/>
      <c r="J65" s="127"/>
      <c r="K65" s="537">
        <v>0</v>
      </c>
      <c r="L65" s="538"/>
      <c r="M65" s="538"/>
      <c r="N65" s="538"/>
      <c r="O65" s="538"/>
      <c r="P65" s="538"/>
      <c r="Q65" s="538"/>
      <c r="R65" s="539"/>
      <c r="S65" s="540"/>
      <c r="T65" s="540"/>
      <c r="U65" s="540"/>
      <c r="V65" s="540"/>
      <c r="W65" s="540"/>
      <c r="X65" s="540"/>
      <c r="Y65" s="541">
        <v>0</v>
      </c>
      <c r="Z65" s="542"/>
      <c r="AA65" s="542"/>
      <c r="AB65" s="542"/>
      <c r="AC65" s="543"/>
      <c r="AD65" s="128"/>
    </row>
    <row r="66" spans="4:30">
      <c r="D66" s="455" t="s">
        <v>87</v>
      </c>
      <c r="E66" s="456"/>
      <c r="F66" s="554">
        <v>0</v>
      </c>
      <c r="G66" s="554"/>
      <c r="H66" s="554"/>
      <c r="I66" s="554"/>
      <c r="J66" s="554"/>
      <c r="K66" s="129"/>
      <c r="L66" s="129"/>
      <c r="M66" s="129"/>
      <c r="N66" s="130"/>
      <c r="O66" s="130"/>
      <c r="P66" s="130"/>
      <c r="Q66" s="130"/>
      <c r="R66" s="130"/>
      <c r="S66" s="131"/>
      <c r="T66" s="131"/>
      <c r="U66" s="131"/>
      <c r="V66" s="131"/>
      <c r="W66" s="132"/>
      <c r="X66" s="131"/>
      <c r="Y66" s="133"/>
      <c r="Z66" s="134"/>
      <c r="AA66" s="134"/>
      <c r="AB66" s="134"/>
      <c r="AC66" s="134"/>
      <c r="AD66" s="135"/>
    </row>
    <row r="67" spans="4:30" ht="45.75" customHeight="1">
      <c r="D67" s="550" t="s">
        <v>175</v>
      </c>
      <c r="E67" s="550"/>
      <c r="F67" s="550"/>
      <c r="G67" s="550"/>
      <c r="H67" s="550"/>
      <c r="I67" s="550"/>
      <c r="J67" s="550"/>
      <c r="K67" s="550"/>
      <c r="L67" s="550"/>
      <c r="M67" s="550"/>
      <c r="N67" s="550"/>
      <c r="O67" s="550"/>
      <c r="P67" s="550"/>
      <c r="Q67" s="550"/>
      <c r="R67" s="550"/>
      <c r="S67" s="550"/>
      <c r="T67" s="550"/>
      <c r="U67" s="550"/>
      <c r="V67" s="550"/>
      <c r="W67" s="550"/>
      <c r="X67" s="550"/>
      <c r="Y67" s="550"/>
      <c r="Z67" s="551"/>
      <c r="AA67" s="551"/>
      <c r="AB67" s="551"/>
      <c r="AC67" s="551"/>
      <c r="AD67" s="136"/>
    </row>
    <row r="68" spans="4:30">
      <c r="D68" s="552" t="s">
        <v>176</v>
      </c>
      <c r="E68" s="552"/>
      <c r="F68" s="552"/>
      <c r="G68" s="552"/>
      <c r="H68" s="552"/>
      <c r="I68" s="552"/>
      <c r="J68" s="552"/>
      <c r="K68" s="552"/>
      <c r="L68" s="552"/>
      <c r="M68" s="552"/>
      <c r="N68" s="552"/>
      <c r="O68" s="552"/>
      <c r="P68" s="552"/>
      <c r="Q68" s="552"/>
      <c r="R68" s="552"/>
      <c r="S68" s="552"/>
      <c r="T68" s="552"/>
      <c r="U68" s="552"/>
      <c r="V68" s="552"/>
      <c r="W68" s="552"/>
      <c r="X68" s="552"/>
      <c r="Y68" s="552"/>
      <c r="Z68" s="552"/>
      <c r="AA68" s="552"/>
      <c r="AB68" s="552"/>
      <c r="AC68" s="552"/>
      <c r="AD68" s="137"/>
    </row>
    <row r="69" spans="4:30">
      <c r="D69" s="552"/>
      <c r="E69" s="552"/>
      <c r="F69" s="552"/>
      <c r="G69" s="552"/>
      <c r="H69" s="552"/>
      <c r="I69" s="552"/>
      <c r="J69" s="552"/>
      <c r="K69" s="552"/>
      <c r="L69" s="552"/>
      <c r="M69" s="552"/>
      <c r="N69" s="552"/>
      <c r="O69" s="552"/>
      <c r="P69" s="552"/>
      <c r="Q69" s="552"/>
      <c r="R69" s="552"/>
      <c r="S69" s="552"/>
      <c r="T69" s="552"/>
      <c r="U69" s="552"/>
      <c r="V69" s="552"/>
      <c r="W69" s="552"/>
      <c r="X69" s="552"/>
      <c r="Y69" s="552"/>
      <c r="Z69" s="552"/>
      <c r="AA69" s="552"/>
      <c r="AB69" s="552"/>
      <c r="AC69" s="552"/>
      <c r="AD69" s="137"/>
    </row>
    <row r="70" spans="4:30">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36"/>
    </row>
    <row r="71" spans="4:30">
      <c r="D71" s="138" t="s">
        <v>177</v>
      </c>
      <c r="E71" s="138"/>
      <c r="F71" s="139">
        <v>0</v>
      </c>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36"/>
    </row>
    <row r="72" spans="4:30">
      <c r="D72" s="138" t="s">
        <v>178</v>
      </c>
      <c r="E72" s="138"/>
      <c r="F72" s="553">
        <v>46060</v>
      </c>
      <c r="G72" s="553"/>
      <c r="H72" s="553"/>
      <c r="I72" s="553"/>
      <c r="J72" s="138"/>
      <c r="K72" s="138"/>
      <c r="L72" s="138"/>
      <c r="M72" s="138"/>
      <c r="N72" s="138"/>
      <c r="O72" s="138"/>
      <c r="P72" s="140" t="s">
        <v>179</v>
      </c>
      <c r="Q72" s="138"/>
      <c r="R72" s="138"/>
      <c r="S72" s="138"/>
      <c r="T72" s="138"/>
      <c r="U72" s="138"/>
      <c r="V72" s="138"/>
      <c r="W72" s="138"/>
      <c r="X72" s="138"/>
      <c r="Y72" s="138"/>
      <c r="Z72" s="138"/>
      <c r="AA72" s="138"/>
      <c r="AB72" s="138"/>
      <c r="AC72" s="138"/>
      <c r="AD72" s="36"/>
    </row>
    <row r="73" spans="4:30">
      <c r="J73" s="138"/>
      <c r="K73" s="138"/>
      <c r="L73" s="138"/>
      <c r="M73" s="138"/>
      <c r="N73" s="138"/>
      <c r="O73" s="138"/>
      <c r="P73" s="544" t="s">
        <v>181</v>
      </c>
      <c r="Q73" s="544"/>
      <c r="R73" s="544"/>
      <c r="S73" s="544"/>
      <c r="T73" s="544"/>
      <c r="U73" s="544"/>
      <c r="V73" s="544"/>
      <c r="W73" s="544"/>
      <c r="X73" s="544"/>
      <c r="Y73" s="544"/>
      <c r="Z73" s="544"/>
      <c r="AA73" s="544"/>
      <c r="AB73" s="544"/>
      <c r="AC73" s="544"/>
      <c r="AD73" s="141"/>
    </row>
    <row r="74" spans="4:30" ht="27">
      <c r="D74" s="546" t="s">
        <v>182</v>
      </c>
      <c r="E74" s="546"/>
      <c r="F74" s="546"/>
      <c r="G74" s="547" t="s">
        <v>183</v>
      </c>
      <c r="H74" s="547"/>
      <c r="I74" s="547"/>
      <c r="J74" s="547"/>
      <c r="K74" s="547"/>
      <c r="L74" s="547"/>
      <c r="M74" s="547"/>
      <c r="N74" s="547"/>
      <c r="O74" s="547"/>
      <c r="P74" s="547"/>
      <c r="Q74" s="547"/>
      <c r="R74" s="547"/>
      <c r="S74" s="547"/>
      <c r="T74" s="547"/>
      <c r="U74" s="547"/>
      <c r="V74" s="547"/>
      <c r="W74" s="547"/>
      <c r="X74" s="547"/>
      <c r="Y74" s="548" t="s">
        <v>184</v>
      </c>
      <c r="Z74" s="548"/>
      <c r="AA74" s="549" t="s">
        <v>185</v>
      </c>
      <c r="AB74" s="549"/>
      <c r="AC74" s="549"/>
      <c r="AD74" s="142"/>
    </row>
    <row r="75" spans="4:30">
      <c r="D75" s="4"/>
      <c r="E75" s="4"/>
      <c r="F75" s="4"/>
      <c r="G75" s="4"/>
      <c r="H75" s="4"/>
      <c r="I75" s="4"/>
      <c r="J75" s="4"/>
      <c r="K75" s="4"/>
      <c r="L75" s="4"/>
      <c r="M75" s="4"/>
      <c r="N75" s="4"/>
      <c r="O75" s="4"/>
      <c r="P75" s="544" t="s">
        <v>180</v>
      </c>
      <c r="Q75" s="544"/>
      <c r="R75" s="544"/>
      <c r="S75" s="544"/>
      <c r="T75" s="544"/>
      <c r="U75" s="544"/>
      <c r="V75" s="4"/>
      <c r="W75" s="4"/>
      <c r="X75" s="4"/>
      <c r="Y75" s="4"/>
      <c r="Z75" s="4"/>
      <c r="AA75" s="4"/>
      <c r="AB75" s="4"/>
      <c r="AC75" s="4"/>
    </row>
    <row r="76" spans="4:30">
      <c r="D76" s="4"/>
      <c r="E76" s="4"/>
      <c r="F76" s="4"/>
      <c r="G76" s="4"/>
      <c r="H76" s="4"/>
      <c r="I76" s="4"/>
      <c r="J76" s="4"/>
      <c r="K76" s="4"/>
      <c r="L76" s="4"/>
      <c r="M76" s="4"/>
      <c r="N76" s="4"/>
      <c r="O76" s="4"/>
      <c r="P76" s="4"/>
      <c r="Q76" s="4"/>
      <c r="R76" s="4"/>
      <c r="S76" s="4"/>
      <c r="T76" s="4"/>
      <c r="U76" s="4"/>
      <c r="V76" s="4"/>
      <c r="W76" s="4"/>
      <c r="X76" s="4"/>
      <c r="Y76" s="4"/>
      <c r="Z76" s="4"/>
      <c r="AA76" s="4"/>
      <c r="AB76" s="4"/>
      <c r="AC76" s="4"/>
    </row>
  </sheetData>
  <sheetProtection algorithmName="SHA-512" hashValue="n9ECsRPxR8gcSc40X3lnWsX5sy/or1XQBg1jFQm0w9WA5XeIEovfL1pYIqi4y1EoBU2b+CdbJcuBEwNYZvhuBw==" saltValue="LIVLJ2U+eaZgx2+iN/2jRA==" spinCount="100000" sheet="1" objects="1" scenarios="1" selectLockedCells="1"/>
  <customSheetViews>
    <customSheetView guid="{5998149D-B89B-A146-AC84-0BF38113AEDF}" scale="150" showGridLines="0" showRowCol="0" fitToPage="1" hiddenColumns="1">
      <selection activeCell="A7" sqref="A7:M7"/>
      <pageMargins left="0.11811023622047245" right="0.11811023622047245" top="0.15748031496062992" bottom="0.15748031496062992" header="0.31496062992125984" footer="0.31496062992125984"/>
      <pageSetup paperSize="9" scale="94" fitToHeight="2" orientation="portrait" r:id="rId1"/>
    </customSheetView>
  </customSheetViews>
  <mergeCells count="173">
    <mergeCell ref="R28:U28"/>
    <mergeCell ref="R29:U29"/>
    <mergeCell ref="R30:U30"/>
    <mergeCell ref="R31:U31"/>
    <mergeCell ref="Y39:AB39"/>
    <mergeCell ref="E26:P26"/>
    <mergeCell ref="E27:P27"/>
    <mergeCell ref="E28:P28"/>
    <mergeCell ref="E29:P29"/>
    <mergeCell ref="E30:P30"/>
    <mergeCell ref="E31:P31"/>
    <mergeCell ref="Y34:AB34"/>
    <mergeCell ref="R36:U36"/>
    <mergeCell ref="Y37:AB37"/>
    <mergeCell ref="R32:U32"/>
    <mergeCell ref="V32:Y32"/>
    <mergeCell ref="V33:Y33"/>
    <mergeCell ref="Y36:AB36"/>
    <mergeCell ref="P75:U75"/>
    <mergeCell ref="D64:E64"/>
    <mergeCell ref="F64:I64"/>
    <mergeCell ref="K64:R64"/>
    <mergeCell ref="S64:X64"/>
    <mergeCell ref="Y64:AC64"/>
    <mergeCell ref="D65:E65"/>
    <mergeCell ref="F65:I65"/>
    <mergeCell ref="K65:R65"/>
    <mergeCell ref="S65:X65"/>
    <mergeCell ref="Y65:AC65"/>
    <mergeCell ref="D74:F74"/>
    <mergeCell ref="G74:X74"/>
    <mergeCell ref="Y74:Z74"/>
    <mergeCell ref="AA74:AC74"/>
    <mergeCell ref="D66:E66"/>
    <mergeCell ref="D67:AC67"/>
    <mergeCell ref="D68:AC69"/>
    <mergeCell ref="F72:I72"/>
    <mergeCell ref="P73:AC73"/>
    <mergeCell ref="F66:J66"/>
    <mergeCell ref="D62:E62"/>
    <mergeCell ref="F62:I62"/>
    <mergeCell ref="K62:R62"/>
    <mergeCell ref="S62:X62"/>
    <mergeCell ref="Y62:AC62"/>
    <mergeCell ref="D63:E63"/>
    <mergeCell ref="F63:I63"/>
    <mergeCell ref="K63:R63"/>
    <mergeCell ref="S63:X63"/>
    <mergeCell ref="Y63:AC63"/>
    <mergeCell ref="D60:E60"/>
    <mergeCell ref="F60:I60"/>
    <mergeCell ref="K60:R60"/>
    <mergeCell ref="S60:X60"/>
    <mergeCell ref="Y60:AC60"/>
    <mergeCell ref="D61:E61"/>
    <mergeCell ref="F61:I61"/>
    <mergeCell ref="K61:R61"/>
    <mergeCell ref="S61:X61"/>
    <mergeCell ref="Y61:AC61"/>
    <mergeCell ref="D58:E58"/>
    <mergeCell ref="F58:I58"/>
    <mergeCell ref="K58:R58"/>
    <mergeCell ref="S58:X58"/>
    <mergeCell ref="Y58:AC58"/>
    <mergeCell ref="D59:E59"/>
    <mergeCell ref="F59:I59"/>
    <mergeCell ref="K59:R59"/>
    <mergeCell ref="S59:X59"/>
    <mergeCell ref="Y59:AC59"/>
    <mergeCell ref="D56:E56"/>
    <mergeCell ref="F56:I56"/>
    <mergeCell ref="K56:R56"/>
    <mergeCell ref="S56:X56"/>
    <mergeCell ref="Y56:AC56"/>
    <mergeCell ref="D57:E57"/>
    <mergeCell ref="F57:I57"/>
    <mergeCell ref="K57:R57"/>
    <mergeCell ref="S57:X57"/>
    <mergeCell ref="Y57:AC57"/>
    <mergeCell ref="D54:E54"/>
    <mergeCell ref="F54:I54"/>
    <mergeCell ref="K54:R54"/>
    <mergeCell ref="S54:X54"/>
    <mergeCell ref="Y54:AC54"/>
    <mergeCell ref="D55:E55"/>
    <mergeCell ref="F55:I55"/>
    <mergeCell ref="K55:R55"/>
    <mergeCell ref="S55:X55"/>
    <mergeCell ref="Y55:AC55"/>
    <mergeCell ref="D52:E53"/>
    <mergeCell ref="F52:J53"/>
    <mergeCell ref="K52:AC52"/>
    <mergeCell ref="K53:R53"/>
    <mergeCell ref="S53:X53"/>
    <mergeCell ref="Y53:AC53"/>
    <mergeCell ref="Y46:AB46"/>
    <mergeCell ref="Y47:AB47"/>
    <mergeCell ref="Y48:AB48"/>
    <mergeCell ref="Y49:AB49"/>
    <mergeCell ref="D50:AC50"/>
    <mergeCell ref="D51:AC51"/>
    <mergeCell ref="Y43:AB43"/>
    <mergeCell ref="F45:H45"/>
    <mergeCell ref="I45:K45"/>
    <mergeCell ref="L45:N45"/>
    <mergeCell ref="O45:Q45"/>
    <mergeCell ref="R45:T45"/>
    <mergeCell ref="U45:W45"/>
    <mergeCell ref="Y45:AB45"/>
    <mergeCell ref="Y38:AB38"/>
    <mergeCell ref="Y41:AB41"/>
    <mergeCell ref="Y42:AB42"/>
    <mergeCell ref="E39:U39"/>
    <mergeCell ref="E40:U40"/>
    <mergeCell ref="Y40:AB40"/>
    <mergeCell ref="F24:P24"/>
    <mergeCell ref="R24:U24"/>
    <mergeCell ref="W24:Y24"/>
    <mergeCell ref="V25:Y25"/>
    <mergeCell ref="R26:U26"/>
    <mergeCell ref="R27:U27"/>
    <mergeCell ref="D19:AC19"/>
    <mergeCell ref="F22:P22"/>
    <mergeCell ref="R22:U22"/>
    <mergeCell ref="W22:Y22"/>
    <mergeCell ref="F23:P23"/>
    <mergeCell ref="R23:U23"/>
    <mergeCell ref="W23:Y23"/>
    <mergeCell ref="D18:F18"/>
    <mergeCell ref="Q18:U18"/>
    <mergeCell ref="X18:AA18"/>
    <mergeCell ref="D15:F15"/>
    <mergeCell ref="G15:P15"/>
    <mergeCell ref="Q15:U15"/>
    <mergeCell ref="X15:AA15"/>
    <mergeCell ref="D16:F16"/>
    <mergeCell ref="G16:P16"/>
    <mergeCell ref="Q16:U16"/>
    <mergeCell ref="X16:AA16"/>
    <mergeCell ref="Q10:U10"/>
    <mergeCell ref="V10:AC10"/>
    <mergeCell ref="D11:P12"/>
    <mergeCell ref="Q11:U12"/>
    <mergeCell ref="V11:Y11"/>
    <mergeCell ref="Z11:AC11"/>
    <mergeCell ref="V12:Y12"/>
    <mergeCell ref="Z12:AC12"/>
    <mergeCell ref="D17:F17"/>
    <mergeCell ref="G17:P17"/>
    <mergeCell ref="Q17:U17"/>
    <mergeCell ref="X17:AA17"/>
    <mergeCell ref="D13:F13"/>
    <mergeCell ref="G13:P13"/>
    <mergeCell ref="Q13:W13"/>
    <mergeCell ref="X13:AC13"/>
    <mergeCell ref="D14:F14"/>
    <mergeCell ref="G14:P14"/>
    <mergeCell ref="Q14:U14"/>
    <mergeCell ref="X14:AA14"/>
    <mergeCell ref="D10:P10"/>
    <mergeCell ref="D8:I8"/>
    <mergeCell ref="J8:P8"/>
    <mergeCell ref="Q8:AC8"/>
    <mergeCell ref="D9:I9"/>
    <mergeCell ref="J9:P9"/>
    <mergeCell ref="Q9:AC9"/>
    <mergeCell ref="D2:AC2"/>
    <mergeCell ref="D3:AC3"/>
    <mergeCell ref="D4:AC4"/>
    <mergeCell ref="D6:P6"/>
    <mergeCell ref="Q6:AC6"/>
    <mergeCell ref="D7:P7"/>
    <mergeCell ref="Q7:AC7"/>
  </mergeCells>
  <conditionalFormatting sqref="D9:J9 Q9:Q18 G14:P18 V14:X18 AB14:AD18">
    <cfRule type="cellIs" dxfId="6" priority="2" stopIfTrue="1" operator="equal">
      <formula>0</formula>
    </cfRule>
  </conditionalFormatting>
  <conditionalFormatting sqref="D71:AD72">
    <cfRule type="cellIs" dxfId="5" priority="1" stopIfTrue="1" operator="equal">
      <formula>0</formula>
    </cfRule>
  </conditionalFormatting>
  <conditionalFormatting sqref="E26:E31">
    <cfRule type="cellIs" dxfId="4" priority="4" stopIfTrue="1" operator="equal">
      <formula>0</formula>
    </cfRule>
  </conditionalFormatting>
  <conditionalFormatting sqref="F32:M38 F41:U43">
    <cfRule type="cellIs" dxfId="3" priority="3" stopIfTrue="1" operator="equal">
      <formula>0</formula>
    </cfRule>
  </conditionalFormatting>
  <conditionalFormatting sqref="V21 F21:P25 Z21:AB33 Q21:U37 AC21:AD38 V22:W24 V25:Y25 V26:W31 N32:P37 V33:Y35 Z35:AB35 V36:X36 V37:Y37 N38:U38 X38:Y43 AD39:AD42 AC43:AD43 I45 O45 U45 X45:Y49 AC45:AD49 D50:AD50 D54:F54 K54:K65 S54:AD65 D55:D65 F55:F66 K66:M66 W66:AD66 J73:P73 AD73 P75">
    <cfRule type="cellIs" dxfId="2" priority="7" stopIfTrue="1" operator="equal">
      <formula>0</formula>
    </cfRule>
  </conditionalFormatting>
  <pageMargins left="0.11811023622047245" right="0.11811023622047245" top="0.15748031496062992" bottom="0.15748031496062992" header="0.31496062992125984" footer="0.31496062992125984"/>
  <pageSetup paperSize="9" scale="88" fitToHeight="2"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8C24B-7AA2-4AA2-BB6D-0126FC761A99}">
  <sheetPr codeName="Sheet2">
    <tabColor rgb="FFFF0000"/>
    <pageSetUpPr fitToPage="1"/>
  </sheetPr>
  <dimension ref="D2:CE95"/>
  <sheetViews>
    <sheetView showGridLines="0" showRowColHeaders="0" topLeftCell="B1" zoomScale="150" zoomScaleNormal="150" workbookViewId="0">
      <selection activeCell="Q7" sqref="Q7:AC7"/>
      <extLst>
        <ext xmlns:xlsdti="http://schemas.microsoft.com/office/spreadsheetml/2023/showDataTypeIcons" uri="{77bfe23e-c014-4d31-8a63-9c772dbf06b6}">
          <xlsdti:showDataTypeIcons visible="0"/>
        </ext>
      </extLst>
    </sheetView>
  </sheetViews>
  <sheetFormatPr baseColWidth="10" defaultColWidth="8.83203125" defaultRowHeight="15"/>
  <cols>
    <col min="1" max="3" width="2.6640625" customWidth="1"/>
    <col min="4" max="4" width="3.83203125" customWidth="1"/>
    <col min="5" max="5" width="3.5" customWidth="1"/>
    <col min="6" max="6" width="2.33203125" customWidth="1"/>
    <col min="7" max="7" width="4.83203125" customWidth="1"/>
    <col min="8" max="8" width="4" customWidth="1"/>
    <col min="9" max="9" width="1.83203125" customWidth="1"/>
    <col min="10" max="10" width="3.5" customWidth="1"/>
    <col min="11" max="11" width="3.83203125" customWidth="1"/>
    <col min="12" max="12" width="2.83203125" customWidth="1"/>
    <col min="13" max="13" width="26.6640625" customWidth="1"/>
    <col min="14" max="14" width="3.6640625" customWidth="1"/>
    <col min="15" max="15" width="4.1640625" customWidth="1"/>
    <col min="16" max="16" width="7.1640625" customWidth="1"/>
    <col min="17" max="17" width="3.5" customWidth="1"/>
    <col min="18" max="18" width="1" customWidth="1"/>
    <col min="19" max="19" width="4.33203125" customWidth="1"/>
    <col min="20" max="20" width="3.83203125" customWidth="1"/>
    <col min="21" max="21" width="5.1640625" customWidth="1"/>
    <col min="22" max="22" width="1.6640625" hidden="1" customWidth="1"/>
    <col min="23" max="23" width="1.1640625" hidden="1" customWidth="1"/>
    <col min="24" max="24" width="4" customWidth="1"/>
    <col min="25" max="25" width="10.1640625" customWidth="1"/>
    <col min="26" max="26" width="2.5" customWidth="1"/>
    <col min="27" max="27" width="1.6640625" customWidth="1"/>
    <col min="28" max="28" width="2.1640625" customWidth="1"/>
    <col min="29" max="29" width="4.1640625" customWidth="1"/>
    <col min="30" max="30" width="4.6640625" style="31" customWidth="1"/>
    <col min="31" max="31" width="5.5" style="32" customWidth="1"/>
    <col min="32" max="32" width="4.1640625" style="32" customWidth="1"/>
    <col min="33" max="33" width="4" style="32" customWidth="1"/>
    <col min="34" max="34" width="3.5" style="32" customWidth="1"/>
    <col min="35" max="35" width="4.5" style="32" customWidth="1"/>
    <col min="36" max="36" width="4.6640625" style="32" customWidth="1"/>
    <col min="37" max="38" width="9.1640625" style="32"/>
    <col min="39" max="39" width="0" style="32" hidden="1" customWidth="1"/>
    <col min="40" max="40" width="15.5" style="32" hidden="1" customWidth="1"/>
    <col min="41" max="42" width="0" style="32" hidden="1" customWidth="1"/>
    <col min="43" max="45" width="9.1640625" style="32"/>
    <col min="46" max="83" width="9.1640625" style="31"/>
    <col min="260" max="260" width="3.83203125" customWidth="1"/>
    <col min="261" max="261" width="3.5" customWidth="1"/>
    <col min="262" max="262" width="2.33203125" customWidth="1"/>
    <col min="263" max="263" width="4.83203125" customWidth="1"/>
    <col min="264" max="264" width="4" customWidth="1"/>
    <col min="265" max="265" width="1.83203125" customWidth="1"/>
    <col min="266" max="266" width="3.5" customWidth="1"/>
    <col min="267" max="267" width="3.83203125" customWidth="1"/>
    <col min="268" max="268" width="2.83203125" customWidth="1"/>
    <col min="269" max="269" width="26.6640625" customWidth="1"/>
    <col min="270" max="270" width="3.6640625" customWidth="1"/>
    <col min="271" max="271" width="4.1640625" customWidth="1"/>
    <col min="273" max="273" width="3.5" customWidth="1"/>
    <col min="274" max="274" width="1" customWidth="1"/>
    <col min="275" max="275" width="4.33203125" customWidth="1"/>
    <col min="276" max="276" width="3.83203125" customWidth="1"/>
    <col min="277" max="277" width="5.6640625" customWidth="1"/>
    <col min="278" max="278" width="1.6640625" customWidth="1"/>
    <col min="279" max="279" width="1.1640625" customWidth="1"/>
    <col min="280" max="280" width="4" customWidth="1"/>
    <col min="281" max="281" width="8.83203125" customWidth="1"/>
    <col min="282" max="282" width="2.5" customWidth="1"/>
    <col min="283" max="283" width="1.6640625" customWidth="1"/>
    <col min="284" max="284" width="4.6640625" customWidth="1"/>
    <col min="285" max="285" width="1.5" customWidth="1"/>
    <col min="286" max="286" width="4.6640625" customWidth="1"/>
    <col min="287" max="287" width="5.5" customWidth="1"/>
    <col min="288" max="288" width="4.1640625" customWidth="1"/>
    <col min="289" max="289" width="4" customWidth="1"/>
    <col min="290" max="290" width="3.5" customWidth="1"/>
    <col min="291" max="291" width="4.5" customWidth="1"/>
    <col min="292" max="292" width="4.6640625" customWidth="1"/>
    <col min="295" max="298" width="0" hidden="1" customWidth="1"/>
    <col min="516" max="516" width="3.83203125" customWidth="1"/>
    <col min="517" max="517" width="3.5" customWidth="1"/>
    <col min="518" max="518" width="2.33203125" customWidth="1"/>
    <col min="519" max="519" width="4.83203125" customWidth="1"/>
    <col min="520" max="520" width="4" customWidth="1"/>
    <col min="521" max="521" width="1.83203125" customWidth="1"/>
    <col min="522" max="522" width="3.5" customWidth="1"/>
    <col min="523" max="523" width="3.83203125" customWidth="1"/>
    <col min="524" max="524" width="2.83203125" customWidth="1"/>
    <col min="525" max="525" width="26.6640625" customWidth="1"/>
    <col min="526" max="526" width="3.6640625" customWidth="1"/>
    <col min="527" max="527" width="4.1640625" customWidth="1"/>
    <col min="529" max="529" width="3.5" customWidth="1"/>
    <col min="530" max="530" width="1" customWidth="1"/>
    <col min="531" max="531" width="4.33203125" customWidth="1"/>
    <col min="532" max="532" width="3.83203125" customWidth="1"/>
    <col min="533" max="533" width="5.6640625" customWidth="1"/>
    <col min="534" max="534" width="1.6640625" customWidth="1"/>
    <col min="535" max="535" width="1.1640625" customWidth="1"/>
    <col min="536" max="536" width="4" customWidth="1"/>
    <col min="537" max="537" width="8.83203125" customWidth="1"/>
    <col min="538" max="538" width="2.5" customWidth="1"/>
    <col min="539" max="539" width="1.6640625" customWidth="1"/>
    <col min="540" max="540" width="4.6640625" customWidth="1"/>
    <col min="541" max="541" width="1.5" customWidth="1"/>
    <col min="542" max="542" width="4.6640625" customWidth="1"/>
    <col min="543" max="543" width="5.5" customWidth="1"/>
    <col min="544" max="544" width="4.1640625" customWidth="1"/>
    <col min="545" max="545" width="4" customWidth="1"/>
    <col min="546" max="546" width="3.5" customWidth="1"/>
    <col min="547" max="547" width="4.5" customWidth="1"/>
    <col min="548" max="548" width="4.6640625" customWidth="1"/>
    <col min="551" max="554" width="0" hidden="1" customWidth="1"/>
    <col min="772" max="772" width="3.83203125" customWidth="1"/>
    <col min="773" max="773" width="3.5" customWidth="1"/>
    <col min="774" max="774" width="2.33203125" customWidth="1"/>
    <col min="775" max="775" width="4.83203125" customWidth="1"/>
    <col min="776" max="776" width="4" customWidth="1"/>
    <col min="777" max="777" width="1.83203125" customWidth="1"/>
    <col min="778" max="778" width="3.5" customWidth="1"/>
    <col min="779" max="779" width="3.83203125" customWidth="1"/>
    <col min="780" max="780" width="2.83203125" customWidth="1"/>
    <col min="781" max="781" width="26.6640625" customWidth="1"/>
    <col min="782" max="782" width="3.6640625" customWidth="1"/>
    <col min="783" max="783" width="4.1640625" customWidth="1"/>
    <col min="785" max="785" width="3.5" customWidth="1"/>
    <col min="786" max="786" width="1" customWidth="1"/>
    <col min="787" max="787" width="4.33203125" customWidth="1"/>
    <col min="788" max="788" width="3.83203125" customWidth="1"/>
    <col min="789" max="789" width="5.6640625" customWidth="1"/>
    <col min="790" max="790" width="1.6640625" customWidth="1"/>
    <col min="791" max="791" width="1.1640625" customWidth="1"/>
    <col min="792" max="792" width="4" customWidth="1"/>
    <col min="793" max="793" width="8.83203125" customWidth="1"/>
    <col min="794" max="794" width="2.5" customWidth="1"/>
    <col min="795" max="795" width="1.6640625" customWidth="1"/>
    <col min="796" max="796" width="4.6640625" customWidth="1"/>
    <col min="797" max="797" width="1.5" customWidth="1"/>
    <col min="798" max="798" width="4.6640625" customWidth="1"/>
    <col min="799" max="799" width="5.5" customWidth="1"/>
    <col min="800" max="800" width="4.1640625" customWidth="1"/>
    <col min="801" max="801" width="4" customWidth="1"/>
    <col min="802" max="802" width="3.5" customWidth="1"/>
    <col min="803" max="803" width="4.5" customWidth="1"/>
    <col min="804" max="804" width="4.6640625" customWidth="1"/>
    <col min="807" max="810" width="0" hidden="1" customWidth="1"/>
    <col min="1028" max="1028" width="3.83203125" customWidth="1"/>
    <col min="1029" max="1029" width="3.5" customWidth="1"/>
    <col min="1030" max="1030" width="2.33203125" customWidth="1"/>
    <col min="1031" max="1031" width="4.83203125" customWidth="1"/>
    <col min="1032" max="1032" width="4" customWidth="1"/>
    <col min="1033" max="1033" width="1.83203125" customWidth="1"/>
    <col min="1034" max="1034" width="3.5" customWidth="1"/>
    <col min="1035" max="1035" width="3.83203125" customWidth="1"/>
    <col min="1036" max="1036" width="2.83203125" customWidth="1"/>
    <col min="1037" max="1037" width="26.6640625" customWidth="1"/>
    <col min="1038" max="1038" width="3.6640625" customWidth="1"/>
    <col min="1039" max="1039" width="4.1640625" customWidth="1"/>
    <col min="1041" max="1041" width="3.5" customWidth="1"/>
    <col min="1042" max="1042" width="1" customWidth="1"/>
    <col min="1043" max="1043" width="4.33203125" customWidth="1"/>
    <col min="1044" max="1044" width="3.83203125" customWidth="1"/>
    <col min="1045" max="1045" width="5.6640625" customWidth="1"/>
    <col min="1046" max="1046" width="1.6640625" customWidth="1"/>
    <col min="1047" max="1047" width="1.1640625" customWidth="1"/>
    <col min="1048" max="1048" width="4" customWidth="1"/>
    <col min="1049" max="1049" width="8.83203125" customWidth="1"/>
    <col min="1050" max="1050" width="2.5" customWidth="1"/>
    <col min="1051" max="1051" width="1.6640625" customWidth="1"/>
    <col min="1052" max="1052" width="4.6640625" customWidth="1"/>
    <col min="1053" max="1053" width="1.5" customWidth="1"/>
    <col min="1054" max="1054" width="4.6640625" customWidth="1"/>
    <col min="1055" max="1055" width="5.5" customWidth="1"/>
    <col min="1056" max="1056" width="4.1640625" customWidth="1"/>
    <col min="1057" max="1057" width="4" customWidth="1"/>
    <col min="1058" max="1058" width="3.5" customWidth="1"/>
    <col min="1059" max="1059" width="4.5" customWidth="1"/>
    <col min="1060" max="1060" width="4.6640625" customWidth="1"/>
    <col min="1063" max="1066" width="0" hidden="1" customWidth="1"/>
    <col min="1284" max="1284" width="3.83203125" customWidth="1"/>
    <col min="1285" max="1285" width="3.5" customWidth="1"/>
    <col min="1286" max="1286" width="2.33203125" customWidth="1"/>
    <col min="1287" max="1287" width="4.83203125" customWidth="1"/>
    <col min="1288" max="1288" width="4" customWidth="1"/>
    <col min="1289" max="1289" width="1.83203125" customWidth="1"/>
    <col min="1290" max="1290" width="3.5" customWidth="1"/>
    <col min="1291" max="1291" width="3.83203125" customWidth="1"/>
    <col min="1292" max="1292" width="2.83203125" customWidth="1"/>
    <col min="1293" max="1293" width="26.6640625" customWidth="1"/>
    <col min="1294" max="1294" width="3.6640625" customWidth="1"/>
    <col min="1295" max="1295" width="4.1640625" customWidth="1"/>
    <col min="1297" max="1297" width="3.5" customWidth="1"/>
    <col min="1298" max="1298" width="1" customWidth="1"/>
    <col min="1299" max="1299" width="4.33203125" customWidth="1"/>
    <col min="1300" max="1300" width="3.83203125" customWidth="1"/>
    <col min="1301" max="1301" width="5.6640625" customWidth="1"/>
    <col min="1302" max="1302" width="1.6640625" customWidth="1"/>
    <col min="1303" max="1303" width="1.1640625" customWidth="1"/>
    <col min="1304" max="1304" width="4" customWidth="1"/>
    <col min="1305" max="1305" width="8.83203125" customWidth="1"/>
    <col min="1306" max="1306" width="2.5" customWidth="1"/>
    <col min="1307" max="1307" width="1.6640625" customWidth="1"/>
    <col min="1308" max="1308" width="4.6640625" customWidth="1"/>
    <col min="1309" max="1309" width="1.5" customWidth="1"/>
    <col min="1310" max="1310" width="4.6640625" customWidth="1"/>
    <col min="1311" max="1311" width="5.5" customWidth="1"/>
    <col min="1312" max="1312" width="4.1640625" customWidth="1"/>
    <col min="1313" max="1313" width="4" customWidth="1"/>
    <col min="1314" max="1314" width="3.5" customWidth="1"/>
    <col min="1315" max="1315" width="4.5" customWidth="1"/>
    <col min="1316" max="1316" width="4.6640625" customWidth="1"/>
    <col min="1319" max="1322" width="0" hidden="1" customWidth="1"/>
    <col min="1540" max="1540" width="3.83203125" customWidth="1"/>
    <col min="1541" max="1541" width="3.5" customWidth="1"/>
    <col min="1542" max="1542" width="2.33203125" customWidth="1"/>
    <col min="1543" max="1543" width="4.83203125" customWidth="1"/>
    <col min="1544" max="1544" width="4" customWidth="1"/>
    <col min="1545" max="1545" width="1.83203125" customWidth="1"/>
    <col min="1546" max="1546" width="3.5" customWidth="1"/>
    <col min="1547" max="1547" width="3.83203125" customWidth="1"/>
    <col min="1548" max="1548" width="2.83203125" customWidth="1"/>
    <col min="1549" max="1549" width="26.6640625" customWidth="1"/>
    <col min="1550" max="1550" width="3.6640625" customWidth="1"/>
    <col min="1551" max="1551" width="4.1640625" customWidth="1"/>
    <col min="1553" max="1553" width="3.5" customWidth="1"/>
    <col min="1554" max="1554" width="1" customWidth="1"/>
    <col min="1555" max="1555" width="4.33203125" customWidth="1"/>
    <col min="1556" max="1556" width="3.83203125" customWidth="1"/>
    <col min="1557" max="1557" width="5.6640625" customWidth="1"/>
    <col min="1558" max="1558" width="1.6640625" customWidth="1"/>
    <col min="1559" max="1559" width="1.1640625" customWidth="1"/>
    <col min="1560" max="1560" width="4" customWidth="1"/>
    <col min="1561" max="1561" width="8.83203125" customWidth="1"/>
    <col min="1562" max="1562" width="2.5" customWidth="1"/>
    <col min="1563" max="1563" width="1.6640625" customWidth="1"/>
    <col min="1564" max="1564" width="4.6640625" customWidth="1"/>
    <col min="1565" max="1565" width="1.5" customWidth="1"/>
    <col min="1566" max="1566" width="4.6640625" customWidth="1"/>
    <col min="1567" max="1567" width="5.5" customWidth="1"/>
    <col min="1568" max="1568" width="4.1640625" customWidth="1"/>
    <col min="1569" max="1569" width="4" customWidth="1"/>
    <col min="1570" max="1570" width="3.5" customWidth="1"/>
    <col min="1571" max="1571" width="4.5" customWidth="1"/>
    <col min="1572" max="1572" width="4.6640625" customWidth="1"/>
    <col min="1575" max="1578" width="0" hidden="1" customWidth="1"/>
    <col min="1796" max="1796" width="3.83203125" customWidth="1"/>
    <col min="1797" max="1797" width="3.5" customWidth="1"/>
    <col min="1798" max="1798" width="2.33203125" customWidth="1"/>
    <col min="1799" max="1799" width="4.83203125" customWidth="1"/>
    <col min="1800" max="1800" width="4" customWidth="1"/>
    <col min="1801" max="1801" width="1.83203125" customWidth="1"/>
    <col min="1802" max="1802" width="3.5" customWidth="1"/>
    <col min="1803" max="1803" width="3.83203125" customWidth="1"/>
    <col min="1804" max="1804" width="2.83203125" customWidth="1"/>
    <col min="1805" max="1805" width="26.6640625" customWidth="1"/>
    <col min="1806" max="1806" width="3.6640625" customWidth="1"/>
    <col min="1807" max="1807" width="4.1640625" customWidth="1"/>
    <col min="1809" max="1809" width="3.5" customWidth="1"/>
    <col min="1810" max="1810" width="1" customWidth="1"/>
    <col min="1811" max="1811" width="4.33203125" customWidth="1"/>
    <col min="1812" max="1812" width="3.83203125" customWidth="1"/>
    <col min="1813" max="1813" width="5.6640625" customWidth="1"/>
    <col min="1814" max="1814" width="1.6640625" customWidth="1"/>
    <col min="1815" max="1815" width="1.1640625" customWidth="1"/>
    <col min="1816" max="1816" width="4" customWidth="1"/>
    <col min="1817" max="1817" width="8.83203125" customWidth="1"/>
    <col min="1818" max="1818" width="2.5" customWidth="1"/>
    <col min="1819" max="1819" width="1.6640625" customWidth="1"/>
    <col min="1820" max="1820" width="4.6640625" customWidth="1"/>
    <col min="1821" max="1821" width="1.5" customWidth="1"/>
    <col min="1822" max="1822" width="4.6640625" customWidth="1"/>
    <col min="1823" max="1823" width="5.5" customWidth="1"/>
    <col min="1824" max="1824" width="4.1640625" customWidth="1"/>
    <col min="1825" max="1825" width="4" customWidth="1"/>
    <col min="1826" max="1826" width="3.5" customWidth="1"/>
    <col min="1827" max="1827" width="4.5" customWidth="1"/>
    <col min="1828" max="1828" width="4.6640625" customWidth="1"/>
    <col min="1831" max="1834" width="0" hidden="1" customWidth="1"/>
    <col min="2052" max="2052" width="3.83203125" customWidth="1"/>
    <col min="2053" max="2053" width="3.5" customWidth="1"/>
    <col min="2054" max="2054" width="2.33203125" customWidth="1"/>
    <col min="2055" max="2055" width="4.83203125" customWidth="1"/>
    <col min="2056" max="2056" width="4" customWidth="1"/>
    <col min="2057" max="2057" width="1.83203125" customWidth="1"/>
    <col min="2058" max="2058" width="3.5" customWidth="1"/>
    <col min="2059" max="2059" width="3.83203125" customWidth="1"/>
    <col min="2060" max="2060" width="2.83203125" customWidth="1"/>
    <col min="2061" max="2061" width="26.6640625" customWidth="1"/>
    <col min="2062" max="2062" width="3.6640625" customWidth="1"/>
    <col min="2063" max="2063" width="4.1640625" customWidth="1"/>
    <col min="2065" max="2065" width="3.5" customWidth="1"/>
    <col min="2066" max="2066" width="1" customWidth="1"/>
    <col min="2067" max="2067" width="4.33203125" customWidth="1"/>
    <col min="2068" max="2068" width="3.83203125" customWidth="1"/>
    <col min="2069" max="2069" width="5.6640625" customWidth="1"/>
    <col min="2070" max="2070" width="1.6640625" customWidth="1"/>
    <col min="2071" max="2071" width="1.1640625" customWidth="1"/>
    <col min="2072" max="2072" width="4" customWidth="1"/>
    <col min="2073" max="2073" width="8.83203125" customWidth="1"/>
    <col min="2074" max="2074" width="2.5" customWidth="1"/>
    <col min="2075" max="2075" width="1.6640625" customWidth="1"/>
    <col min="2076" max="2076" width="4.6640625" customWidth="1"/>
    <col min="2077" max="2077" width="1.5" customWidth="1"/>
    <col min="2078" max="2078" width="4.6640625" customWidth="1"/>
    <col min="2079" max="2079" width="5.5" customWidth="1"/>
    <col min="2080" max="2080" width="4.1640625" customWidth="1"/>
    <col min="2081" max="2081" width="4" customWidth="1"/>
    <col min="2082" max="2082" width="3.5" customWidth="1"/>
    <col min="2083" max="2083" width="4.5" customWidth="1"/>
    <col min="2084" max="2084" width="4.6640625" customWidth="1"/>
    <col min="2087" max="2090" width="0" hidden="1" customWidth="1"/>
    <col min="2308" max="2308" width="3.83203125" customWidth="1"/>
    <col min="2309" max="2309" width="3.5" customWidth="1"/>
    <col min="2310" max="2310" width="2.33203125" customWidth="1"/>
    <col min="2311" max="2311" width="4.83203125" customWidth="1"/>
    <col min="2312" max="2312" width="4" customWidth="1"/>
    <col min="2313" max="2313" width="1.83203125" customWidth="1"/>
    <col min="2314" max="2314" width="3.5" customWidth="1"/>
    <col min="2315" max="2315" width="3.83203125" customWidth="1"/>
    <col min="2316" max="2316" width="2.83203125" customWidth="1"/>
    <col min="2317" max="2317" width="26.6640625" customWidth="1"/>
    <col min="2318" max="2318" width="3.6640625" customWidth="1"/>
    <col min="2319" max="2319" width="4.1640625" customWidth="1"/>
    <col min="2321" max="2321" width="3.5" customWidth="1"/>
    <col min="2322" max="2322" width="1" customWidth="1"/>
    <col min="2323" max="2323" width="4.33203125" customWidth="1"/>
    <col min="2324" max="2324" width="3.83203125" customWidth="1"/>
    <col min="2325" max="2325" width="5.6640625" customWidth="1"/>
    <col min="2326" max="2326" width="1.6640625" customWidth="1"/>
    <col min="2327" max="2327" width="1.1640625" customWidth="1"/>
    <col min="2328" max="2328" width="4" customWidth="1"/>
    <col min="2329" max="2329" width="8.83203125" customWidth="1"/>
    <col min="2330" max="2330" width="2.5" customWidth="1"/>
    <col min="2331" max="2331" width="1.6640625" customWidth="1"/>
    <col min="2332" max="2332" width="4.6640625" customWidth="1"/>
    <col min="2333" max="2333" width="1.5" customWidth="1"/>
    <col min="2334" max="2334" width="4.6640625" customWidth="1"/>
    <col min="2335" max="2335" width="5.5" customWidth="1"/>
    <col min="2336" max="2336" width="4.1640625" customWidth="1"/>
    <col min="2337" max="2337" width="4" customWidth="1"/>
    <col min="2338" max="2338" width="3.5" customWidth="1"/>
    <col min="2339" max="2339" width="4.5" customWidth="1"/>
    <col min="2340" max="2340" width="4.6640625" customWidth="1"/>
    <col min="2343" max="2346" width="0" hidden="1" customWidth="1"/>
    <col min="2564" max="2564" width="3.83203125" customWidth="1"/>
    <col min="2565" max="2565" width="3.5" customWidth="1"/>
    <col min="2566" max="2566" width="2.33203125" customWidth="1"/>
    <col min="2567" max="2567" width="4.83203125" customWidth="1"/>
    <col min="2568" max="2568" width="4" customWidth="1"/>
    <col min="2569" max="2569" width="1.83203125" customWidth="1"/>
    <col min="2570" max="2570" width="3.5" customWidth="1"/>
    <col min="2571" max="2571" width="3.83203125" customWidth="1"/>
    <col min="2572" max="2572" width="2.83203125" customWidth="1"/>
    <col min="2573" max="2573" width="26.6640625" customWidth="1"/>
    <col min="2574" max="2574" width="3.6640625" customWidth="1"/>
    <col min="2575" max="2575" width="4.1640625" customWidth="1"/>
    <col min="2577" max="2577" width="3.5" customWidth="1"/>
    <col min="2578" max="2578" width="1" customWidth="1"/>
    <col min="2579" max="2579" width="4.33203125" customWidth="1"/>
    <col min="2580" max="2580" width="3.83203125" customWidth="1"/>
    <col min="2581" max="2581" width="5.6640625" customWidth="1"/>
    <col min="2582" max="2582" width="1.6640625" customWidth="1"/>
    <col min="2583" max="2583" width="1.1640625" customWidth="1"/>
    <col min="2584" max="2584" width="4" customWidth="1"/>
    <col min="2585" max="2585" width="8.83203125" customWidth="1"/>
    <col min="2586" max="2586" width="2.5" customWidth="1"/>
    <col min="2587" max="2587" width="1.6640625" customWidth="1"/>
    <col min="2588" max="2588" width="4.6640625" customWidth="1"/>
    <col min="2589" max="2589" width="1.5" customWidth="1"/>
    <col min="2590" max="2590" width="4.6640625" customWidth="1"/>
    <col min="2591" max="2591" width="5.5" customWidth="1"/>
    <col min="2592" max="2592" width="4.1640625" customWidth="1"/>
    <col min="2593" max="2593" width="4" customWidth="1"/>
    <col min="2594" max="2594" width="3.5" customWidth="1"/>
    <col min="2595" max="2595" width="4.5" customWidth="1"/>
    <col min="2596" max="2596" width="4.6640625" customWidth="1"/>
    <col min="2599" max="2602" width="0" hidden="1" customWidth="1"/>
    <col min="2820" max="2820" width="3.83203125" customWidth="1"/>
    <col min="2821" max="2821" width="3.5" customWidth="1"/>
    <col min="2822" max="2822" width="2.33203125" customWidth="1"/>
    <col min="2823" max="2823" width="4.83203125" customWidth="1"/>
    <col min="2824" max="2824" width="4" customWidth="1"/>
    <col min="2825" max="2825" width="1.83203125" customWidth="1"/>
    <col min="2826" max="2826" width="3.5" customWidth="1"/>
    <col min="2827" max="2827" width="3.83203125" customWidth="1"/>
    <col min="2828" max="2828" width="2.83203125" customWidth="1"/>
    <col min="2829" max="2829" width="26.6640625" customWidth="1"/>
    <col min="2830" max="2830" width="3.6640625" customWidth="1"/>
    <col min="2831" max="2831" width="4.1640625" customWidth="1"/>
    <col min="2833" max="2833" width="3.5" customWidth="1"/>
    <col min="2834" max="2834" width="1" customWidth="1"/>
    <col min="2835" max="2835" width="4.33203125" customWidth="1"/>
    <col min="2836" max="2836" width="3.83203125" customWidth="1"/>
    <col min="2837" max="2837" width="5.6640625" customWidth="1"/>
    <col min="2838" max="2838" width="1.6640625" customWidth="1"/>
    <col min="2839" max="2839" width="1.1640625" customWidth="1"/>
    <col min="2840" max="2840" width="4" customWidth="1"/>
    <col min="2841" max="2841" width="8.83203125" customWidth="1"/>
    <col min="2842" max="2842" width="2.5" customWidth="1"/>
    <col min="2843" max="2843" width="1.6640625" customWidth="1"/>
    <col min="2844" max="2844" width="4.6640625" customWidth="1"/>
    <col min="2845" max="2845" width="1.5" customWidth="1"/>
    <col min="2846" max="2846" width="4.6640625" customWidth="1"/>
    <col min="2847" max="2847" width="5.5" customWidth="1"/>
    <col min="2848" max="2848" width="4.1640625" customWidth="1"/>
    <col min="2849" max="2849" width="4" customWidth="1"/>
    <col min="2850" max="2850" width="3.5" customWidth="1"/>
    <col min="2851" max="2851" width="4.5" customWidth="1"/>
    <col min="2852" max="2852" width="4.6640625" customWidth="1"/>
    <col min="2855" max="2858" width="0" hidden="1" customWidth="1"/>
    <col min="3076" max="3076" width="3.83203125" customWidth="1"/>
    <col min="3077" max="3077" width="3.5" customWidth="1"/>
    <col min="3078" max="3078" width="2.33203125" customWidth="1"/>
    <col min="3079" max="3079" width="4.83203125" customWidth="1"/>
    <col min="3080" max="3080" width="4" customWidth="1"/>
    <col min="3081" max="3081" width="1.83203125" customWidth="1"/>
    <col min="3082" max="3082" width="3.5" customWidth="1"/>
    <col min="3083" max="3083" width="3.83203125" customWidth="1"/>
    <col min="3084" max="3084" width="2.83203125" customWidth="1"/>
    <col min="3085" max="3085" width="26.6640625" customWidth="1"/>
    <col min="3086" max="3086" width="3.6640625" customWidth="1"/>
    <col min="3087" max="3087" width="4.1640625" customWidth="1"/>
    <col min="3089" max="3089" width="3.5" customWidth="1"/>
    <col min="3090" max="3090" width="1" customWidth="1"/>
    <col min="3091" max="3091" width="4.33203125" customWidth="1"/>
    <col min="3092" max="3092" width="3.83203125" customWidth="1"/>
    <col min="3093" max="3093" width="5.6640625" customWidth="1"/>
    <col min="3094" max="3094" width="1.6640625" customWidth="1"/>
    <col min="3095" max="3095" width="1.1640625" customWidth="1"/>
    <col min="3096" max="3096" width="4" customWidth="1"/>
    <col min="3097" max="3097" width="8.83203125" customWidth="1"/>
    <col min="3098" max="3098" width="2.5" customWidth="1"/>
    <col min="3099" max="3099" width="1.6640625" customWidth="1"/>
    <col min="3100" max="3100" width="4.6640625" customWidth="1"/>
    <col min="3101" max="3101" width="1.5" customWidth="1"/>
    <col min="3102" max="3102" width="4.6640625" customWidth="1"/>
    <col min="3103" max="3103" width="5.5" customWidth="1"/>
    <col min="3104" max="3104" width="4.1640625" customWidth="1"/>
    <col min="3105" max="3105" width="4" customWidth="1"/>
    <col min="3106" max="3106" width="3.5" customWidth="1"/>
    <col min="3107" max="3107" width="4.5" customWidth="1"/>
    <col min="3108" max="3108" width="4.6640625" customWidth="1"/>
    <col min="3111" max="3114" width="0" hidden="1" customWidth="1"/>
    <col min="3332" max="3332" width="3.83203125" customWidth="1"/>
    <col min="3333" max="3333" width="3.5" customWidth="1"/>
    <col min="3334" max="3334" width="2.33203125" customWidth="1"/>
    <col min="3335" max="3335" width="4.83203125" customWidth="1"/>
    <col min="3336" max="3336" width="4" customWidth="1"/>
    <col min="3337" max="3337" width="1.83203125" customWidth="1"/>
    <col min="3338" max="3338" width="3.5" customWidth="1"/>
    <col min="3339" max="3339" width="3.83203125" customWidth="1"/>
    <col min="3340" max="3340" width="2.83203125" customWidth="1"/>
    <col min="3341" max="3341" width="26.6640625" customWidth="1"/>
    <col min="3342" max="3342" width="3.6640625" customWidth="1"/>
    <col min="3343" max="3343" width="4.1640625" customWidth="1"/>
    <col min="3345" max="3345" width="3.5" customWidth="1"/>
    <col min="3346" max="3346" width="1" customWidth="1"/>
    <col min="3347" max="3347" width="4.33203125" customWidth="1"/>
    <col min="3348" max="3348" width="3.83203125" customWidth="1"/>
    <col min="3349" max="3349" width="5.6640625" customWidth="1"/>
    <col min="3350" max="3350" width="1.6640625" customWidth="1"/>
    <col min="3351" max="3351" width="1.1640625" customWidth="1"/>
    <col min="3352" max="3352" width="4" customWidth="1"/>
    <col min="3353" max="3353" width="8.83203125" customWidth="1"/>
    <col min="3354" max="3354" width="2.5" customWidth="1"/>
    <col min="3355" max="3355" width="1.6640625" customWidth="1"/>
    <col min="3356" max="3356" width="4.6640625" customWidth="1"/>
    <col min="3357" max="3357" width="1.5" customWidth="1"/>
    <col min="3358" max="3358" width="4.6640625" customWidth="1"/>
    <col min="3359" max="3359" width="5.5" customWidth="1"/>
    <col min="3360" max="3360" width="4.1640625" customWidth="1"/>
    <col min="3361" max="3361" width="4" customWidth="1"/>
    <col min="3362" max="3362" width="3.5" customWidth="1"/>
    <col min="3363" max="3363" width="4.5" customWidth="1"/>
    <col min="3364" max="3364" width="4.6640625" customWidth="1"/>
    <col min="3367" max="3370" width="0" hidden="1" customWidth="1"/>
    <col min="3588" max="3588" width="3.83203125" customWidth="1"/>
    <col min="3589" max="3589" width="3.5" customWidth="1"/>
    <col min="3590" max="3590" width="2.33203125" customWidth="1"/>
    <col min="3591" max="3591" width="4.83203125" customWidth="1"/>
    <col min="3592" max="3592" width="4" customWidth="1"/>
    <col min="3593" max="3593" width="1.83203125" customWidth="1"/>
    <col min="3594" max="3594" width="3.5" customWidth="1"/>
    <col min="3595" max="3595" width="3.83203125" customWidth="1"/>
    <col min="3596" max="3596" width="2.83203125" customWidth="1"/>
    <col min="3597" max="3597" width="26.6640625" customWidth="1"/>
    <col min="3598" max="3598" width="3.6640625" customWidth="1"/>
    <col min="3599" max="3599" width="4.1640625" customWidth="1"/>
    <col min="3601" max="3601" width="3.5" customWidth="1"/>
    <col min="3602" max="3602" width="1" customWidth="1"/>
    <col min="3603" max="3603" width="4.33203125" customWidth="1"/>
    <col min="3604" max="3604" width="3.83203125" customWidth="1"/>
    <col min="3605" max="3605" width="5.6640625" customWidth="1"/>
    <col min="3606" max="3606" width="1.6640625" customWidth="1"/>
    <col min="3607" max="3607" width="1.1640625" customWidth="1"/>
    <col min="3608" max="3608" width="4" customWidth="1"/>
    <col min="3609" max="3609" width="8.83203125" customWidth="1"/>
    <col min="3610" max="3610" width="2.5" customWidth="1"/>
    <col min="3611" max="3611" width="1.6640625" customWidth="1"/>
    <col min="3612" max="3612" width="4.6640625" customWidth="1"/>
    <col min="3613" max="3613" width="1.5" customWidth="1"/>
    <col min="3614" max="3614" width="4.6640625" customWidth="1"/>
    <col min="3615" max="3615" width="5.5" customWidth="1"/>
    <col min="3616" max="3616" width="4.1640625" customWidth="1"/>
    <col min="3617" max="3617" width="4" customWidth="1"/>
    <col min="3618" max="3618" width="3.5" customWidth="1"/>
    <col min="3619" max="3619" width="4.5" customWidth="1"/>
    <col min="3620" max="3620" width="4.6640625" customWidth="1"/>
    <col min="3623" max="3626" width="0" hidden="1" customWidth="1"/>
    <col min="3844" max="3844" width="3.83203125" customWidth="1"/>
    <col min="3845" max="3845" width="3.5" customWidth="1"/>
    <col min="3846" max="3846" width="2.33203125" customWidth="1"/>
    <col min="3847" max="3847" width="4.83203125" customWidth="1"/>
    <col min="3848" max="3848" width="4" customWidth="1"/>
    <col min="3849" max="3849" width="1.83203125" customWidth="1"/>
    <col min="3850" max="3850" width="3.5" customWidth="1"/>
    <col min="3851" max="3851" width="3.83203125" customWidth="1"/>
    <col min="3852" max="3852" width="2.83203125" customWidth="1"/>
    <col min="3853" max="3853" width="26.6640625" customWidth="1"/>
    <col min="3854" max="3854" width="3.6640625" customWidth="1"/>
    <col min="3855" max="3855" width="4.1640625" customWidth="1"/>
    <col min="3857" max="3857" width="3.5" customWidth="1"/>
    <col min="3858" max="3858" width="1" customWidth="1"/>
    <col min="3859" max="3859" width="4.33203125" customWidth="1"/>
    <col min="3860" max="3860" width="3.83203125" customWidth="1"/>
    <col min="3861" max="3861" width="5.6640625" customWidth="1"/>
    <col min="3862" max="3862" width="1.6640625" customWidth="1"/>
    <col min="3863" max="3863" width="1.1640625" customWidth="1"/>
    <col min="3864" max="3864" width="4" customWidth="1"/>
    <col min="3865" max="3865" width="8.83203125" customWidth="1"/>
    <col min="3866" max="3866" width="2.5" customWidth="1"/>
    <col min="3867" max="3867" width="1.6640625" customWidth="1"/>
    <col min="3868" max="3868" width="4.6640625" customWidth="1"/>
    <col min="3869" max="3869" width="1.5" customWidth="1"/>
    <col min="3870" max="3870" width="4.6640625" customWidth="1"/>
    <col min="3871" max="3871" width="5.5" customWidth="1"/>
    <col min="3872" max="3872" width="4.1640625" customWidth="1"/>
    <col min="3873" max="3873" width="4" customWidth="1"/>
    <col min="3874" max="3874" width="3.5" customWidth="1"/>
    <col min="3875" max="3875" width="4.5" customWidth="1"/>
    <col min="3876" max="3876" width="4.6640625" customWidth="1"/>
    <col min="3879" max="3882" width="0" hidden="1" customWidth="1"/>
    <col min="4100" max="4100" width="3.83203125" customWidth="1"/>
    <col min="4101" max="4101" width="3.5" customWidth="1"/>
    <col min="4102" max="4102" width="2.33203125" customWidth="1"/>
    <col min="4103" max="4103" width="4.83203125" customWidth="1"/>
    <col min="4104" max="4104" width="4" customWidth="1"/>
    <col min="4105" max="4105" width="1.83203125" customWidth="1"/>
    <col min="4106" max="4106" width="3.5" customWidth="1"/>
    <col min="4107" max="4107" width="3.83203125" customWidth="1"/>
    <col min="4108" max="4108" width="2.83203125" customWidth="1"/>
    <col min="4109" max="4109" width="26.6640625" customWidth="1"/>
    <col min="4110" max="4110" width="3.6640625" customWidth="1"/>
    <col min="4111" max="4111" width="4.1640625" customWidth="1"/>
    <col min="4113" max="4113" width="3.5" customWidth="1"/>
    <col min="4114" max="4114" width="1" customWidth="1"/>
    <col min="4115" max="4115" width="4.33203125" customWidth="1"/>
    <col min="4116" max="4116" width="3.83203125" customWidth="1"/>
    <col min="4117" max="4117" width="5.6640625" customWidth="1"/>
    <col min="4118" max="4118" width="1.6640625" customWidth="1"/>
    <col min="4119" max="4119" width="1.1640625" customWidth="1"/>
    <col min="4120" max="4120" width="4" customWidth="1"/>
    <col min="4121" max="4121" width="8.83203125" customWidth="1"/>
    <col min="4122" max="4122" width="2.5" customWidth="1"/>
    <col min="4123" max="4123" width="1.6640625" customWidth="1"/>
    <col min="4124" max="4124" width="4.6640625" customWidth="1"/>
    <col min="4125" max="4125" width="1.5" customWidth="1"/>
    <col min="4126" max="4126" width="4.6640625" customWidth="1"/>
    <col min="4127" max="4127" width="5.5" customWidth="1"/>
    <col min="4128" max="4128" width="4.1640625" customWidth="1"/>
    <col min="4129" max="4129" width="4" customWidth="1"/>
    <col min="4130" max="4130" width="3.5" customWidth="1"/>
    <col min="4131" max="4131" width="4.5" customWidth="1"/>
    <col min="4132" max="4132" width="4.6640625" customWidth="1"/>
    <col min="4135" max="4138" width="0" hidden="1" customWidth="1"/>
    <col min="4356" max="4356" width="3.83203125" customWidth="1"/>
    <col min="4357" max="4357" width="3.5" customWidth="1"/>
    <col min="4358" max="4358" width="2.33203125" customWidth="1"/>
    <col min="4359" max="4359" width="4.83203125" customWidth="1"/>
    <col min="4360" max="4360" width="4" customWidth="1"/>
    <col min="4361" max="4361" width="1.83203125" customWidth="1"/>
    <col min="4362" max="4362" width="3.5" customWidth="1"/>
    <col min="4363" max="4363" width="3.83203125" customWidth="1"/>
    <col min="4364" max="4364" width="2.83203125" customWidth="1"/>
    <col min="4365" max="4365" width="26.6640625" customWidth="1"/>
    <col min="4366" max="4366" width="3.6640625" customWidth="1"/>
    <col min="4367" max="4367" width="4.1640625" customWidth="1"/>
    <col min="4369" max="4369" width="3.5" customWidth="1"/>
    <col min="4370" max="4370" width="1" customWidth="1"/>
    <col min="4371" max="4371" width="4.33203125" customWidth="1"/>
    <col min="4372" max="4372" width="3.83203125" customWidth="1"/>
    <col min="4373" max="4373" width="5.6640625" customWidth="1"/>
    <col min="4374" max="4374" width="1.6640625" customWidth="1"/>
    <col min="4375" max="4375" width="1.1640625" customWidth="1"/>
    <col min="4376" max="4376" width="4" customWidth="1"/>
    <col min="4377" max="4377" width="8.83203125" customWidth="1"/>
    <col min="4378" max="4378" width="2.5" customWidth="1"/>
    <col min="4379" max="4379" width="1.6640625" customWidth="1"/>
    <col min="4380" max="4380" width="4.6640625" customWidth="1"/>
    <col min="4381" max="4381" width="1.5" customWidth="1"/>
    <col min="4382" max="4382" width="4.6640625" customWidth="1"/>
    <col min="4383" max="4383" width="5.5" customWidth="1"/>
    <col min="4384" max="4384" width="4.1640625" customWidth="1"/>
    <col min="4385" max="4385" width="4" customWidth="1"/>
    <col min="4386" max="4386" width="3.5" customWidth="1"/>
    <col min="4387" max="4387" width="4.5" customWidth="1"/>
    <col min="4388" max="4388" width="4.6640625" customWidth="1"/>
    <col min="4391" max="4394" width="0" hidden="1" customWidth="1"/>
    <col min="4612" max="4612" width="3.83203125" customWidth="1"/>
    <col min="4613" max="4613" width="3.5" customWidth="1"/>
    <col min="4614" max="4614" width="2.33203125" customWidth="1"/>
    <col min="4615" max="4615" width="4.83203125" customWidth="1"/>
    <col min="4616" max="4616" width="4" customWidth="1"/>
    <col min="4617" max="4617" width="1.83203125" customWidth="1"/>
    <col min="4618" max="4618" width="3.5" customWidth="1"/>
    <col min="4619" max="4619" width="3.83203125" customWidth="1"/>
    <col min="4620" max="4620" width="2.83203125" customWidth="1"/>
    <col min="4621" max="4621" width="26.6640625" customWidth="1"/>
    <col min="4622" max="4622" width="3.6640625" customWidth="1"/>
    <col min="4623" max="4623" width="4.1640625" customWidth="1"/>
    <col min="4625" max="4625" width="3.5" customWidth="1"/>
    <col min="4626" max="4626" width="1" customWidth="1"/>
    <col min="4627" max="4627" width="4.33203125" customWidth="1"/>
    <col min="4628" max="4628" width="3.83203125" customWidth="1"/>
    <col min="4629" max="4629" width="5.6640625" customWidth="1"/>
    <col min="4630" max="4630" width="1.6640625" customWidth="1"/>
    <col min="4631" max="4631" width="1.1640625" customWidth="1"/>
    <col min="4632" max="4632" width="4" customWidth="1"/>
    <col min="4633" max="4633" width="8.83203125" customWidth="1"/>
    <col min="4634" max="4634" width="2.5" customWidth="1"/>
    <col min="4635" max="4635" width="1.6640625" customWidth="1"/>
    <col min="4636" max="4636" width="4.6640625" customWidth="1"/>
    <col min="4637" max="4637" width="1.5" customWidth="1"/>
    <col min="4638" max="4638" width="4.6640625" customWidth="1"/>
    <col min="4639" max="4639" width="5.5" customWidth="1"/>
    <col min="4640" max="4640" width="4.1640625" customWidth="1"/>
    <col min="4641" max="4641" width="4" customWidth="1"/>
    <col min="4642" max="4642" width="3.5" customWidth="1"/>
    <col min="4643" max="4643" width="4.5" customWidth="1"/>
    <col min="4644" max="4644" width="4.6640625" customWidth="1"/>
    <col min="4647" max="4650" width="0" hidden="1" customWidth="1"/>
    <col min="4868" max="4868" width="3.83203125" customWidth="1"/>
    <col min="4869" max="4869" width="3.5" customWidth="1"/>
    <col min="4870" max="4870" width="2.33203125" customWidth="1"/>
    <col min="4871" max="4871" width="4.83203125" customWidth="1"/>
    <col min="4872" max="4872" width="4" customWidth="1"/>
    <col min="4873" max="4873" width="1.83203125" customWidth="1"/>
    <col min="4874" max="4874" width="3.5" customWidth="1"/>
    <col min="4875" max="4875" width="3.83203125" customWidth="1"/>
    <col min="4876" max="4876" width="2.83203125" customWidth="1"/>
    <col min="4877" max="4877" width="26.6640625" customWidth="1"/>
    <col min="4878" max="4878" width="3.6640625" customWidth="1"/>
    <col min="4879" max="4879" width="4.1640625" customWidth="1"/>
    <col min="4881" max="4881" width="3.5" customWidth="1"/>
    <col min="4882" max="4882" width="1" customWidth="1"/>
    <col min="4883" max="4883" width="4.33203125" customWidth="1"/>
    <col min="4884" max="4884" width="3.83203125" customWidth="1"/>
    <col min="4885" max="4885" width="5.6640625" customWidth="1"/>
    <col min="4886" max="4886" width="1.6640625" customWidth="1"/>
    <col min="4887" max="4887" width="1.1640625" customWidth="1"/>
    <col min="4888" max="4888" width="4" customWidth="1"/>
    <col min="4889" max="4889" width="8.83203125" customWidth="1"/>
    <col min="4890" max="4890" width="2.5" customWidth="1"/>
    <col min="4891" max="4891" width="1.6640625" customWidth="1"/>
    <col min="4892" max="4892" width="4.6640625" customWidth="1"/>
    <col min="4893" max="4893" width="1.5" customWidth="1"/>
    <col min="4894" max="4894" width="4.6640625" customWidth="1"/>
    <col min="4895" max="4895" width="5.5" customWidth="1"/>
    <col min="4896" max="4896" width="4.1640625" customWidth="1"/>
    <col min="4897" max="4897" width="4" customWidth="1"/>
    <col min="4898" max="4898" width="3.5" customWidth="1"/>
    <col min="4899" max="4899" width="4.5" customWidth="1"/>
    <col min="4900" max="4900" width="4.6640625" customWidth="1"/>
    <col min="4903" max="4906" width="0" hidden="1" customWidth="1"/>
    <col min="5124" max="5124" width="3.83203125" customWidth="1"/>
    <col min="5125" max="5125" width="3.5" customWidth="1"/>
    <col min="5126" max="5126" width="2.33203125" customWidth="1"/>
    <col min="5127" max="5127" width="4.83203125" customWidth="1"/>
    <col min="5128" max="5128" width="4" customWidth="1"/>
    <col min="5129" max="5129" width="1.83203125" customWidth="1"/>
    <col min="5130" max="5130" width="3.5" customWidth="1"/>
    <col min="5131" max="5131" width="3.83203125" customWidth="1"/>
    <col min="5132" max="5132" width="2.83203125" customWidth="1"/>
    <col min="5133" max="5133" width="26.6640625" customWidth="1"/>
    <col min="5134" max="5134" width="3.6640625" customWidth="1"/>
    <col min="5135" max="5135" width="4.1640625" customWidth="1"/>
    <col min="5137" max="5137" width="3.5" customWidth="1"/>
    <col min="5138" max="5138" width="1" customWidth="1"/>
    <col min="5139" max="5139" width="4.33203125" customWidth="1"/>
    <col min="5140" max="5140" width="3.83203125" customWidth="1"/>
    <col min="5141" max="5141" width="5.6640625" customWidth="1"/>
    <col min="5142" max="5142" width="1.6640625" customWidth="1"/>
    <col min="5143" max="5143" width="1.1640625" customWidth="1"/>
    <col min="5144" max="5144" width="4" customWidth="1"/>
    <col min="5145" max="5145" width="8.83203125" customWidth="1"/>
    <col min="5146" max="5146" width="2.5" customWidth="1"/>
    <col min="5147" max="5147" width="1.6640625" customWidth="1"/>
    <col min="5148" max="5148" width="4.6640625" customWidth="1"/>
    <col min="5149" max="5149" width="1.5" customWidth="1"/>
    <col min="5150" max="5150" width="4.6640625" customWidth="1"/>
    <col min="5151" max="5151" width="5.5" customWidth="1"/>
    <col min="5152" max="5152" width="4.1640625" customWidth="1"/>
    <col min="5153" max="5153" width="4" customWidth="1"/>
    <col min="5154" max="5154" width="3.5" customWidth="1"/>
    <col min="5155" max="5155" width="4.5" customWidth="1"/>
    <col min="5156" max="5156" width="4.6640625" customWidth="1"/>
    <col min="5159" max="5162" width="0" hidden="1" customWidth="1"/>
    <col min="5380" max="5380" width="3.83203125" customWidth="1"/>
    <col min="5381" max="5381" width="3.5" customWidth="1"/>
    <col min="5382" max="5382" width="2.33203125" customWidth="1"/>
    <col min="5383" max="5383" width="4.83203125" customWidth="1"/>
    <col min="5384" max="5384" width="4" customWidth="1"/>
    <col min="5385" max="5385" width="1.83203125" customWidth="1"/>
    <col min="5386" max="5386" width="3.5" customWidth="1"/>
    <col min="5387" max="5387" width="3.83203125" customWidth="1"/>
    <col min="5388" max="5388" width="2.83203125" customWidth="1"/>
    <col min="5389" max="5389" width="26.6640625" customWidth="1"/>
    <col min="5390" max="5390" width="3.6640625" customWidth="1"/>
    <col min="5391" max="5391" width="4.1640625" customWidth="1"/>
    <col min="5393" max="5393" width="3.5" customWidth="1"/>
    <col min="5394" max="5394" width="1" customWidth="1"/>
    <col min="5395" max="5395" width="4.33203125" customWidth="1"/>
    <col min="5396" max="5396" width="3.83203125" customWidth="1"/>
    <col min="5397" max="5397" width="5.6640625" customWidth="1"/>
    <col min="5398" max="5398" width="1.6640625" customWidth="1"/>
    <col min="5399" max="5399" width="1.1640625" customWidth="1"/>
    <col min="5400" max="5400" width="4" customWidth="1"/>
    <col min="5401" max="5401" width="8.83203125" customWidth="1"/>
    <col min="5402" max="5402" width="2.5" customWidth="1"/>
    <col min="5403" max="5403" width="1.6640625" customWidth="1"/>
    <col min="5404" max="5404" width="4.6640625" customWidth="1"/>
    <col min="5405" max="5405" width="1.5" customWidth="1"/>
    <col min="5406" max="5406" width="4.6640625" customWidth="1"/>
    <col min="5407" max="5407" width="5.5" customWidth="1"/>
    <col min="5408" max="5408" width="4.1640625" customWidth="1"/>
    <col min="5409" max="5409" width="4" customWidth="1"/>
    <col min="5410" max="5410" width="3.5" customWidth="1"/>
    <col min="5411" max="5411" width="4.5" customWidth="1"/>
    <col min="5412" max="5412" width="4.6640625" customWidth="1"/>
    <col min="5415" max="5418" width="0" hidden="1" customWidth="1"/>
    <col min="5636" max="5636" width="3.83203125" customWidth="1"/>
    <col min="5637" max="5637" width="3.5" customWidth="1"/>
    <col min="5638" max="5638" width="2.33203125" customWidth="1"/>
    <col min="5639" max="5639" width="4.83203125" customWidth="1"/>
    <col min="5640" max="5640" width="4" customWidth="1"/>
    <col min="5641" max="5641" width="1.83203125" customWidth="1"/>
    <col min="5642" max="5642" width="3.5" customWidth="1"/>
    <col min="5643" max="5643" width="3.83203125" customWidth="1"/>
    <col min="5644" max="5644" width="2.83203125" customWidth="1"/>
    <col min="5645" max="5645" width="26.6640625" customWidth="1"/>
    <col min="5646" max="5646" width="3.6640625" customWidth="1"/>
    <col min="5647" max="5647" width="4.1640625" customWidth="1"/>
    <col min="5649" max="5649" width="3.5" customWidth="1"/>
    <col min="5650" max="5650" width="1" customWidth="1"/>
    <col min="5651" max="5651" width="4.33203125" customWidth="1"/>
    <col min="5652" max="5652" width="3.83203125" customWidth="1"/>
    <col min="5653" max="5653" width="5.6640625" customWidth="1"/>
    <col min="5654" max="5654" width="1.6640625" customWidth="1"/>
    <col min="5655" max="5655" width="1.1640625" customWidth="1"/>
    <col min="5656" max="5656" width="4" customWidth="1"/>
    <col min="5657" max="5657" width="8.83203125" customWidth="1"/>
    <col min="5658" max="5658" width="2.5" customWidth="1"/>
    <col min="5659" max="5659" width="1.6640625" customWidth="1"/>
    <col min="5660" max="5660" width="4.6640625" customWidth="1"/>
    <col min="5661" max="5661" width="1.5" customWidth="1"/>
    <col min="5662" max="5662" width="4.6640625" customWidth="1"/>
    <col min="5663" max="5663" width="5.5" customWidth="1"/>
    <col min="5664" max="5664" width="4.1640625" customWidth="1"/>
    <col min="5665" max="5665" width="4" customWidth="1"/>
    <col min="5666" max="5666" width="3.5" customWidth="1"/>
    <col min="5667" max="5667" width="4.5" customWidth="1"/>
    <col min="5668" max="5668" width="4.6640625" customWidth="1"/>
    <col min="5671" max="5674" width="0" hidden="1" customWidth="1"/>
    <col min="5892" max="5892" width="3.83203125" customWidth="1"/>
    <col min="5893" max="5893" width="3.5" customWidth="1"/>
    <col min="5894" max="5894" width="2.33203125" customWidth="1"/>
    <col min="5895" max="5895" width="4.83203125" customWidth="1"/>
    <col min="5896" max="5896" width="4" customWidth="1"/>
    <col min="5897" max="5897" width="1.83203125" customWidth="1"/>
    <col min="5898" max="5898" width="3.5" customWidth="1"/>
    <col min="5899" max="5899" width="3.83203125" customWidth="1"/>
    <col min="5900" max="5900" width="2.83203125" customWidth="1"/>
    <col min="5901" max="5901" width="26.6640625" customWidth="1"/>
    <col min="5902" max="5902" width="3.6640625" customWidth="1"/>
    <col min="5903" max="5903" width="4.1640625" customWidth="1"/>
    <col min="5905" max="5905" width="3.5" customWidth="1"/>
    <col min="5906" max="5906" width="1" customWidth="1"/>
    <col min="5907" max="5907" width="4.33203125" customWidth="1"/>
    <col min="5908" max="5908" width="3.83203125" customWidth="1"/>
    <col min="5909" max="5909" width="5.6640625" customWidth="1"/>
    <col min="5910" max="5910" width="1.6640625" customWidth="1"/>
    <col min="5911" max="5911" width="1.1640625" customWidth="1"/>
    <col min="5912" max="5912" width="4" customWidth="1"/>
    <col min="5913" max="5913" width="8.83203125" customWidth="1"/>
    <col min="5914" max="5914" width="2.5" customWidth="1"/>
    <col min="5915" max="5915" width="1.6640625" customWidth="1"/>
    <col min="5916" max="5916" width="4.6640625" customWidth="1"/>
    <col min="5917" max="5917" width="1.5" customWidth="1"/>
    <col min="5918" max="5918" width="4.6640625" customWidth="1"/>
    <col min="5919" max="5919" width="5.5" customWidth="1"/>
    <col min="5920" max="5920" width="4.1640625" customWidth="1"/>
    <col min="5921" max="5921" width="4" customWidth="1"/>
    <col min="5922" max="5922" width="3.5" customWidth="1"/>
    <col min="5923" max="5923" width="4.5" customWidth="1"/>
    <col min="5924" max="5924" width="4.6640625" customWidth="1"/>
    <col min="5927" max="5930" width="0" hidden="1" customWidth="1"/>
    <col min="6148" max="6148" width="3.83203125" customWidth="1"/>
    <col min="6149" max="6149" width="3.5" customWidth="1"/>
    <col min="6150" max="6150" width="2.33203125" customWidth="1"/>
    <col min="6151" max="6151" width="4.83203125" customWidth="1"/>
    <col min="6152" max="6152" width="4" customWidth="1"/>
    <col min="6153" max="6153" width="1.83203125" customWidth="1"/>
    <col min="6154" max="6154" width="3.5" customWidth="1"/>
    <col min="6155" max="6155" width="3.83203125" customWidth="1"/>
    <col min="6156" max="6156" width="2.83203125" customWidth="1"/>
    <col min="6157" max="6157" width="26.6640625" customWidth="1"/>
    <col min="6158" max="6158" width="3.6640625" customWidth="1"/>
    <col min="6159" max="6159" width="4.1640625" customWidth="1"/>
    <col min="6161" max="6161" width="3.5" customWidth="1"/>
    <col min="6162" max="6162" width="1" customWidth="1"/>
    <col min="6163" max="6163" width="4.33203125" customWidth="1"/>
    <col min="6164" max="6164" width="3.83203125" customWidth="1"/>
    <col min="6165" max="6165" width="5.6640625" customWidth="1"/>
    <col min="6166" max="6166" width="1.6640625" customWidth="1"/>
    <col min="6167" max="6167" width="1.1640625" customWidth="1"/>
    <col min="6168" max="6168" width="4" customWidth="1"/>
    <col min="6169" max="6169" width="8.83203125" customWidth="1"/>
    <col min="6170" max="6170" width="2.5" customWidth="1"/>
    <col min="6171" max="6171" width="1.6640625" customWidth="1"/>
    <col min="6172" max="6172" width="4.6640625" customWidth="1"/>
    <col min="6173" max="6173" width="1.5" customWidth="1"/>
    <col min="6174" max="6174" width="4.6640625" customWidth="1"/>
    <col min="6175" max="6175" width="5.5" customWidth="1"/>
    <col min="6176" max="6176" width="4.1640625" customWidth="1"/>
    <col min="6177" max="6177" width="4" customWidth="1"/>
    <col min="6178" max="6178" width="3.5" customWidth="1"/>
    <col min="6179" max="6179" width="4.5" customWidth="1"/>
    <col min="6180" max="6180" width="4.6640625" customWidth="1"/>
    <col min="6183" max="6186" width="0" hidden="1" customWidth="1"/>
    <col min="6404" max="6404" width="3.83203125" customWidth="1"/>
    <col min="6405" max="6405" width="3.5" customWidth="1"/>
    <col min="6406" max="6406" width="2.33203125" customWidth="1"/>
    <col min="6407" max="6407" width="4.83203125" customWidth="1"/>
    <col min="6408" max="6408" width="4" customWidth="1"/>
    <col min="6409" max="6409" width="1.83203125" customWidth="1"/>
    <col min="6410" max="6410" width="3.5" customWidth="1"/>
    <col min="6411" max="6411" width="3.83203125" customWidth="1"/>
    <col min="6412" max="6412" width="2.83203125" customWidth="1"/>
    <col min="6413" max="6413" width="26.6640625" customWidth="1"/>
    <col min="6414" max="6414" width="3.6640625" customWidth="1"/>
    <col min="6415" max="6415" width="4.1640625" customWidth="1"/>
    <col min="6417" max="6417" width="3.5" customWidth="1"/>
    <col min="6418" max="6418" width="1" customWidth="1"/>
    <col min="6419" max="6419" width="4.33203125" customWidth="1"/>
    <col min="6420" max="6420" width="3.83203125" customWidth="1"/>
    <col min="6421" max="6421" width="5.6640625" customWidth="1"/>
    <col min="6422" max="6422" width="1.6640625" customWidth="1"/>
    <col min="6423" max="6423" width="1.1640625" customWidth="1"/>
    <col min="6424" max="6424" width="4" customWidth="1"/>
    <col min="6425" max="6425" width="8.83203125" customWidth="1"/>
    <col min="6426" max="6426" width="2.5" customWidth="1"/>
    <col min="6427" max="6427" width="1.6640625" customWidth="1"/>
    <col min="6428" max="6428" width="4.6640625" customWidth="1"/>
    <col min="6429" max="6429" width="1.5" customWidth="1"/>
    <col min="6430" max="6430" width="4.6640625" customWidth="1"/>
    <col min="6431" max="6431" width="5.5" customWidth="1"/>
    <col min="6432" max="6432" width="4.1640625" customWidth="1"/>
    <col min="6433" max="6433" width="4" customWidth="1"/>
    <col min="6434" max="6434" width="3.5" customWidth="1"/>
    <col min="6435" max="6435" width="4.5" customWidth="1"/>
    <col min="6436" max="6436" width="4.6640625" customWidth="1"/>
    <col min="6439" max="6442" width="0" hidden="1" customWidth="1"/>
    <col min="6660" max="6660" width="3.83203125" customWidth="1"/>
    <col min="6661" max="6661" width="3.5" customWidth="1"/>
    <col min="6662" max="6662" width="2.33203125" customWidth="1"/>
    <col min="6663" max="6663" width="4.83203125" customWidth="1"/>
    <col min="6664" max="6664" width="4" customWidth="1"/>
    <col min="6665" max="6665" width="1.83203125" customWidth="1"/>
    <col min="6666" max="6666" width="3.5" customWidth="1"/>
    <col min="6667" max="6667" width="3.83203125" customWidth="1"/>
    <col min="6668" max="6668" width="2.83203125" customWidth="1"/>
    <col min="6669" max="6669" width="26.6640625" customWidth="1"/>
    <col min="6670" max="6670" width="3.6640625" customWidth="1"/>
    <col min="6671" max="6671" width="4.1640625" customWidth="1"/>
    <col min="6673" max="6673" width="3.5" customWidth="1"/>
    <col min="6674" max="6674" width="1" customWidth="1"/>
    <col min="6675" max="6675" width="4.33203125" customWidth="1"/>
    <col min="6676" max="6676" width="3.83203125" customWidth="1"/>
    <col min="6677" max="6677" width="5.6640625" customWidth="1"/>
    <col min="6678" max="6678" width="1.6640625" customWidth="1"/>
    <col min="6679" max="6679" width="1.1640625" customWidth="1"/>
    <col min="6680" max="6680" width="4" customWidth="1"/>
    <col min="6681" max="6681" width="8.83203125" customWidth="1"/>
    <col min="6682" max="6682" width="2.5" customWidth="1"/>
    <col min="6683" max="6683" width="1.6640625" customWidth="1"/>
    <col min="6684" max="6684" width="4.6640625" customWidth="1"/>
    <col min="6685" max="6685" width="1.5" customWidth="1"/>
    <col min="6686" max="6686" width="4.6640625" customWidth="1"/>
    <col min="6687" max="6687" width="5.5" customWidth="1"/>
    <col min="6688" max="6688" width="4.1640625" customWidth="1"/>
    <col min="6689" max="6689" width="4" customWidth="1"/>
    <col min="6690" max="6690" width="3.5" customWidth="1"/>
    <col min="6691" max="6691" width="4.5" customWidth="1"/>
    <col min="6692" max="6692" width="4.6640625" customWidth="1"/>
    <col min="6695" max="6698" width="0" hidden="1" customWidth="1"/>
    <col min="6916" max="6916" width="3.83203125" customWidth="1"/>
    <col min="6917" max="6917" width="3.5" customWidth="1"/>
    <col min="6918" max="6918" width="2.33203125" customWidth="1"/>
    <col min="6919" max="6919" width="4.83203125" customWidth="1"/>
    <col min="6920" max="6920" width="4" customWidth="1"/>
    <col min="6921" max="6921" width="1.83203125" customWidth="1"/>
    <col min="6922" max="6922" width="3.5" customWidth="1"/>
    <col min="6923" max="6923" width="3.83203125" customWidth="1"/>
    <col min="6924" max="6924" width="2.83203125" customWidth="1"/>
    <col min="6925" max="6925" width="26.6640625" customWidth="1"/>
    <col min="6926" max="6926" width="3.6640625" customWidth="1"/>
    <col min="6927" max="6927" width="4.1640625" customWidth="1"/>
    <col min="6929" max="6929" width="3.5" customWidth="1"/>
    <col min="6930" max="6930" width="1" customWidth="1"/>
    <col min="6931" max="6931" width="4.33203125" customWidth="1"/>
    <col min="6932" max="6932" width="3.83203125" customWidth="1"/>
    <col min="6933" max="6933" width="5.6640625" customWidth="1"/>
    <col min="6934" max="6934" width="1.6640625" customWidth="1"/>
    <col min="6935" max="6935" width="1.1640625" customWidth="1"/>
    <col min="6936" max="6936" width="4" customWidth="1"/>
    <col min="6937" max="6937" width="8.83203125" customWidth="1"/>
    <col min="6938" max="6938" width="2.5" customWidth="1"/>
    <col min="6939" max="6939" width="1.6640625" customWidth="1"/>
    <col min="6940" max="6940" width="4.6640625" customWidth="1"/>
    <col min="6941" max="6941" width="1.5" customWidth="1"/>
    <col min="6942" max="6942" width="4.6640625" customWidth="1"/>
    <col min="6943" max="6943" width="5.5" customWidth="1"/>
    <col min="6944" max="6944" width="4.1640625" customWidth="1"/>
    <col min="6945" max="6945" width="4" customWidth="1"/>
    <col min="6946" max="6946" width="3.5" customWidth="1"/>
    <col min="6947" max="6947" width="4.5" customWidth="1"/>
    <col min="6948" max="6948" width="4.6640625" customWidth="1"/>
    <col min="6951" max="6954" width="0" hidden="1" customWidth="1"/>
    <col min="7172" max="7172" width="3.83203125" customWidth="1"/>
    <col min="7173" max="7173" width="3.5" customWidth="1"/>
    <col min="7174" max="7174" width="2.33203125" customWidth="1"/>
    <col min="7175" max="7175" width="4.83203125" customWidth="1"/>
    <col min="7176" max="7176" width="4" customWidth="1"/>
    <col min="7177" max="7177" width="1.83203125" customWidth="1"/>
    <col min="7178" max="7178" width="3.5" customWidth="1"/>
    <col min="7179" max="7179" width="3.83203125" customWidth="1"/>
    <col min="7180" max="7180" width="2.83203125" customWidth="1"/>
    <col min="7181" max="7181" width="26.6640625" customWidth="1"/>
    <col min="7182" max="7182" width="3.6640625" customWidth="1"/>
    <col min="7183" max="7183" width="4.1640625" customWidth="1"/>
    <col min="7185" max="7185" width="3.5" customWidth="1"/>
    <col min="7186" max="7186" width="1" customWidth="1"/>
    <col min="7187" max="7187" width="4.33203125" customWidth="1"/>
    <col min="7188" max="7188" width="3.83203125" customWidth="1"/>
    <col min="7189" max="7189" width="5.6640625" customWidth="1"/>
    <col min="7190" max="7190" width="1.6640625" customWidth="1"/>
    <col min="7191" max="7191" width="1.1640625" customWidth="1"/>
    <col min="7192" max="7192" width="4" customWidth="1"/>
    <col min="7193" max="7193" width="8.83203125" customWidth="1"/>
    <col min="7194" max="7194" width="2.5" customWidth="1"/>
    <col min="7195" max="7195" width="1.6640625" customWidth="1"/>
    <col min="7196" max="7196" width="4.6640625" customWidth="1"/>
    <col min="7197" max="7197" width="1.5" customWidth="1"/>
    <col min="7198" max="7198" width="4.6640625" customWidth="1"/>
    <col min="7199" max="7199" width="5.5" customWidth="1"/>
    <col min="7200" max="7200" width="4.1640625" customWidth="1"/>
    <col min="7201" max="7201" width="4" customWidth="1"/>
    <col min="7202" max="7202" width="3.5" customWidth="1"/>
    <col min="7203" max="7203" width="4.5" customWidth="1"/>
    <col min="7204" max="7204" width="4.6640625" customWidth="1"/>
    <col min="7207" max="7210" width="0" hidden="1" customWidth="1"/>
    <col min="7428" max="7428" width="3.83203125" customWidth="1"/>
    <col min="7429" max="7429" width="3.5" customWidth="1"/>
    <col min="7430" max="7430" width="2.33203125" customWidth="1"/>
    <col min="7431" max="7431" width="4.83203125" customWidth="1"/>
    <col min="7432" max="7432" width="4" customWidth="1"/>
    <col min="7433" max="7433" width="1.83203125" customWidth="1"/>
    <col min="7434" max="7434" width="3.5" customWidth="1"/>
    <col min="7435" max="7435" width="3.83203125" customWidth="1"/>
    <col min="7436" max="7436" width="2.83203125" customWidth="1"/>
    <col min="7437" max="7437" width="26.6640625" customWidth="1"/>
    <col min="7438" max="7438" width="3.6640625" customWidth="1"/>
    <col min="7439" max="7439" width="4.1640625" customWidth="1"/>
    <col min="7441" max="7441" width="3.5" customWidth="1"/>
    <col min="7442" max="7442" width="1" customWidth="1"/>
    <col min="7443" max="7443" width="4.33203125" customWidth="1"/>
    <col min="7444" max="7444" width="3.83203125" customWidth="1"/>
    <col min="7445" max="7445" width="5.6640625" customWidth="1"/>
    <col min="7446" max="7446" width="1.6640625" customWidth="1"/>
    <col min="7447" max="7447" width="1.1640625" customWidth="1"/>
    <col min="7448" max="7448" width="4" customWidth="1"/>
    <col min="7449" max="7449" width="8.83203125" customWidth="1"/>
    <col min="7450" max="7450" width="2.5" customWidth="1"/>
    <col min="7451" max="7451" width="1.6640625" customWidth="1"/>
    <col min="7452" max="7452" width="4.6640625" customWidth="1"/>
    <col min="7453" max="7453" width="1.5" customWidth="1"/>
    <col min="7454" max="7454" width="4.6640625" customWidth="1"/>
    <col min="7455" max="7455" width="5.5" customWidth="1"/>
    <col min="7456" max="7456" width="4.1640625" customWidth="1"/>
    <col min="7457" max="7457" width="4" customWidth="1"/>
    <col min="7458" max="7458" width="3.5" customWidth="1"/>
    <col min="7459" max="7459" width="4.5" customWidth="1"/>
    <col min="7460" max="7460" width="4.6640625" customWidth="1"/>
    <col min="7463" max="7466" width="0" hidden="1" customWidth="1"/>
    <col min="7684" max="7684" width="3.83203125" customWidth="1"/>
    <col min="7685" max="7685" width="3.5" customWidth="1"/>
    <col min="7686" max="7686" width="2.33203125" customWidth="1"/>
    <col min="7687" max="7687" width="4.83203125" customWidth="1"/>
    <col min="7688" max="7688" width="4" customWidth="1"/>
    <col min="7689" max="7689" width="1.83203125" customWidth="1"/>
    <col min="7690" max="7690" width="3.5" customWidth="1"/>
    <col min="7691" max="7691" width="3.83203125" customWidth="1"/>
    <col min="7692" max="7692" width="2.83203125" customWidth="1"/>
    <col min="7693" max="7693" width="26.6640625" customWidth="1"/>
    <col min="7694" max="7694" width="3.6640625" customWidth="1"/>
    <col min="7695" max="7695" width="4.1640625" customWidth="1"/>
    <col min="7697" max="7697" width="3.5" customWidth="1"/>
    <col min="7698" max="7698" width="1" customWidth="1"/>
    <col min="7699" max="7699" width="4.33203125" customWidth="1"/>
    <col min="7700" max="7700" width="3.83203125" customWidth="1"/>
    <col min="7701" max="7701" width="5.6640625" customWidth="1"/>
    <col min="7702" max="7702" width="1.6640625" customWidth="1"/>
    <col min="7703" max="7703" width="1.1640625" customWidth="1"/>
    <col min="7704" max="7704" width="4" customWidth="1"/>
    <col min="7705" max="7705" width="8.83203125" customWidth="1"/>
    <col min="7706" max="7706" width="2.5" customWidth="1"/>
    <col min="7707" max="7707" width="1.6640625" customWidth="1"/>
    <col min="7708" max="7708" width="4.6640625" customWidth="1"/>
    <col min="7709" max="7709" width="1.5" customWidth="1"/>
    <col min="7710" max="7710" width="4.6640625" customWidth="1"/>
    <col min="7711" max="7711" width="5.5" customWidth="1"/>
    <col min="7712" max="7712" width="4.1640625" customWidth="1"/>
    <col min="7713" max="7713" width="4" customWidth="1"/>
    <col min="7714" max="7714" width="3.5" customWidth="1"/>
    <col min="7715" max="7715" width="4.5" customWidth="1"/>
    <col min="7716" max="7716" width="4.6640625" customWidth="1"/>
    <col min="7719" max="7722" width="0" hidden="1" customWidth="1"/>
    <col min="7940" max="7940" width="3.83203125" customWidth="1"/>
    <col min="7941" max="7941" width="3.5" customWidth="1"/>
    <col min="7942" max="7942" width="2.33203125" customWidth="1"/>
    <col min="7943" max="7943" width="4.83203125" customWidth="1"/>
    <col min="7944" max="7944" width="4" customWidth="1"/>
    <col min="7945" max="7945" width="1.83203125" customWidth="1"/>
    <col min="7946" max="7946" width="3.5" customWidth="1"/>
    <col min="7947" max="7947" width="3.83203125" customWidth="1"/>
    <col min="7948" max="7948" width="2.83203125" customWidth="1"/>
    <col min="7949" max="7949" width="26.6640625" customWidth="1"/>
    <col min="7950" max="7950" width="3.6640625" customWidth="1"/>
    <col min="7951" max="7951" width="4.1640625" customWidth="1"/>
    <col min="7953" max="7953" width="3.5" customWidth="1"/>
    <col min="7954" max="7954" width="1" customWidth="1"/>
    <col min="7955" max="7955" width="4.33203125" customWidth="1"/>
    <col min="7956" max="7956" width="3.83203125" customWidth="1"/>
    <col min="7957" max="7957" width="5.6640625" customWidth="1"/>
    <col min="7958" max="7958" width="1.6640625" customWidth="1"/>
    <col min="7959" max="7959" width="1.1640625" customWidth="1"/>
    <col min="7960" max="7960" width="4" customWidth="1"/>
    <col min="7961" max="7961" width="8.83203125" customWidth="1"/>
    <col min="7962" max="7962" width="2.5" customWidth="1"/>
    <col min="7963" max="7963" width="1.6640625" customWidth="1"/>
    <col min="7964" max="7964" width="4.6640625" customWidth="1"/>
    <col min="7965" max="7965" width="1.5" customWidth="1"/>
    <col min="7966" max="7966" width="4.6640625" customWidth="1"/>
    <col min="7967" max="7967" width="5.5" customWidth="1"/>
    <col min="7968" max="7968" width="4.1640625" customWidth="1"/>
    <col min="7969" max="7969" width="4" customWidth="1"/>
    <col min="7970" max="7970" width="3.5" customWidth="1"/>
    <col min="7971" max="7971" width="4.5" customWidth="1"/>
    <col min="7972" max="7972" width="4.6640625" customWidth="1"/>
    <col min="7975" max="7978" width="0" hidden="1" customWidth="1"/>
    <col min="8196" max="8196" width="3.83203125" customWidth="1"/>
    <col min="8197" max="8197" width="3.5" customWidth="1"/>
    <col min="8198" max="8198" width="2.33203125" customWidth="1"/>
    <col min="8199" max="8199" width="4.83203125" customWidth="1"/>
    <col min="8200" max="8200" width="4" customWidth="1"/>
    <col min="8201" max="8201" width="1.83203125" customWidth="1"/>
    <col min="8202" max="8202" width="3.5" customWidth="1"/>
    <col min="8203" max="8203" width="3.83203125" customWidth="1"/>
    <col min="8204" max="8204" width="2.83203125" customWidth="1"/>
    <col min="8205" max="8205" width="26.6640625" customWidth="1"/>
    <col min="8206" max="8206" width="3.6640625" customWidth="1"/>
    <col min="8207" max="8207" width="4.1640625" customWidth="1"/>
    <col min="8209" max="8209" width="3.5" customWidth="1"/>
    <col min="8210" max="8210" width="1" customWidth="1"/>
    <col min="8211" max="8211" width="4.33203125" customWidth="1"/>
    <col min="8212" max="8212" width="3.83203125" customWidth="1"/>
    <col min="8213" max="8213" width="5.6640625" customWidth="1"/>
    <col min="8214" max="8214" width="1.6640625" customWidth="1"/>
    <col min="8215" max="8215" width="1.1640625" customWidth="1"/>
    <col min="8216" max="8216" width="4" customWidth="1"/>
    <col min="8217" max="8217" width="8.83203125" customWidth="1"/>
    <col min="8218" max="8218" width="2.5" customWidth="1"/>
    <col min="8219" max="8219" width="1.6640625" customWidth="1"/>
    <col min="8220" max="8220" width="4.6640625" customWidth="1"/>
    <col min="8221" max="8221" width="1.5" customWidth="1"/>
    <col min="8222" max="8222" width="4.6640625" customWidth="1"/>
    <col min="8223" max="8223" width="5.5" customWidth="1"/>
    <col min="8224" max="8224" width="4.1640625" customWidth="1"/>
    <col min="8225" max="8225" width="4" customWidth="1"/>
    <col min="8226" max="8226" width="3.5" customWidth="1"/>
    <col min="8227" max="8227" width="4.5" customWidth="1"/>
    <col min="8228" max="8228" width="4.6640625" customWidth="1"/>
    <col min="8231" max="8234" width="0" hidden="1" customWidth="1"/>
    <col min="8452" max="8452" width="3.83203125" customWidth="1"/>
    <col min="8453" max="8453" width="3.5" customWidth="1"/>
    <col min="8454" max="8454" width="2.33203125" customWidth="1"/>
    <col min="8455" max="8455" width="4.83203125" customWidth="1"/>
    <col min="8456" max="8456" width="4" customWidth="1"/>
    <col min="8457" max="8457" width="1.83203125" customWidth="1"/>
    <col min="8458" max="8458" width="3.5" customWidth="1"/>
    <col min="8459" max="8459" width="3.83203125" customWidth="1"/>
    <col min="8460" max="8460" width="2.83203125" customWidth="1"/>
    <col min="8461" max="8461" width="26.6640625" customWidth="1"/>
    <col min="8462" max="8462" width="3.6640625" customWidth="1"/>
    <col min="8463" max="8463" width="4.1640625" customWidth="1"/>
    <col min="8465" max="8465" width="3.5" customWidth="1"/>
    <col min="8466" max="8466" width="1" customWidth="1"/>
    <col min="8467" max="8467" width="4.33203125" customWidth="1"/>
    <col min="8468" max="8468" width="3.83203125" customWidth="1"/>
    <col min="8469" max="8469" width="5.6640625" customWidth="1"/>
    <col min="8470" max="8470" width="1.6640625" customWidth="1"/>
    <col min="8471" max="8471" width="1.1640625" customWidth="1"/>
    <col min="8472" max="8472" width="4" customWidth="1"/>
    <col min="8473" max="8473" width="8.83203125" customWidth="1"/>
    <col min="8474" max="8474" width="2.5" customWidth="1"/>
    <col min="8475" max="8475" width="1.6640625" customWidth="1"/>
    <col min="8476" max="8476" width="4.6640625" customWidth="1"/>
    <col min="8477" max="8477" width="1.5" customWidth="1"/>
    <col min="8478" max="8478" width="4.6640625" customWidth="1"/>
    <col min="8479" max="8479" width="5.5" customWidth="1"/>
    <col min="8480" max="8480" width="4.1640625" customWidth="1"/>
    <col min="8481" max="8481" width="4" customWidth="1"/>
    <col min="8482" max="8482" width="3.5" customWidth="1"/>
    <col min="8483" max="8483" width="4.5" customWidth="1"/>
    <col min="8484" max="8484" width="4.6640625" customWidth="1"/>
    <col min="8487" max="8490" width="0" hidden="1" customWidth="1"/>
    <col min="8708" max="8708" width="3.83203125" customWidth="1"/>
    <col min="8709" max="8709" width="3.5" customWidth="1"/>
    <col min="8710" max="8710" width="2.33203125" customWidth="1"/>
    <col min="8711" max="8711" width="4.83203125" customWidth="1"/>
    <col min="8712" max="8712" width="4" customWidth="1"/>
    <col min="8713" max="8713" width="1.83203125" customWidth="1"/>
    <col min="8714" max="8714" width="3.5" customWidth="1"/>
    <col min="8715" max="8715" width="3.83203125" customWidth="1"/>
    <col min="8716" max="8716" width="2.83203125" customWidth="1"/>
    <col min="8717" max="8717" width="26.6640625" customWidth="1"/>
    <col min="8718" max="8718" width="3.6640625" customWidth="1"/>
    <col min="8719" max="8719" width="4.1640625" customWidth="1"/>
    <col min="8721" max="8721" width="3.5" customWidth="1"/>
    <col min="8722" max="8722" width="1" customWidth="1"/>
    <col min="8723" max="8723" width="4.33203125" customWidth="1"/>
    <col min="8724" max="8724" width="3.83203125" customWidth="1"/>
    <col min="8725" max="8725" width="5.6640625" customWidth="1"/>
    <col min="8726" max="8726" width="1.6640625" customWidth="1"/>
    <col min="8727" max="8727" width="1.1640625" customWidth="1"/>
    <col min="8728" max="8728" width="4" customWidth="1"/>
    <col min="8729" max="8729" width="8.83203125" customWidth="1"/>
    <col min="8730" max="8730" width="2.5" customWidth="1"/>
    <col min="8731" max="8731" width="1.6640625" customWidth="1"/>
    <col min="8732" max="8732" width="4.6640625" customWidth="1"/>
    <col min="8733" max="8733" width="1.5" customWidth="1"/>
    <col min="8734" max="8734" width="4.6640625" customWidth="1"/>
    <col min="8735" max="8735" width="5.5" customWidth="1"/>
    <col min="8736" max="8736" width="4.1640625" customWidth="1"/>
    <col min="8737" max="8737" width="4" customWidth="1"/>
    <col min="8738" max="8738" width="3.5" customWidth="1"/>
    <col min="8739" max="8739" width="4.5" customWidth="1"/>
    <col min="8740" max="8740" width="4.6640625" customWidth="1"/>
    <col min="8743" max="8746" width="0" hidden="1" customWidth="1"/>
    <col min="8964" max="8964" width="3.83203125" customWidth="1"/>
    <col min="8965" max="8965" width="3.5" customWidth="1"/>
    <col min="8966" max="8966" width="2.33203125" customWidth="1"/>
    <col min="8967" max="8967" width="4.83203125" customWidth="1"/>
    <col min="8968" max="8968" width="4" customWidth="1"/>
    <col min="8969" max="8969" width="1.83203125" customWidth="1"/>
    <col min="8970" max="8970" width="3.5" customWidth="1"/>
    <col min="8971" max="8971" width="3.83203125" customWidth="1"/>
    <col min="8972" max="8972" width="2.83203125" customWidth="1"/>
    <col min="8973" max="8973" width="26.6640625" customWidth="1"/>
    <col min="8974" max="8974" width="3.6640625" customWidth="1"/>
    <col min="8975" max="8975" width="4.1640625" customWidth="1"/>
    <col min="8977" max="8977" width="3.5" customWidth="1"/>
    <col min="8978" max="8978" width="1" customWidth="1"/>
    <col min="8979" max="8979" width="4.33203125" customWidth="1"/>
    <col min="8980" max="8980" width="3.83203125" customWidth="1"/>
    <col min="8981" max="8981" width="5.6640625" customWidth="1"/>
    <col min="8982" max="8982" width="1.6640625" customWidth="1"/>
    <col min="8983" max="8983" width="1.1640625" customWidth="1"/>
    <col min="8984" max="8984" width="4" customWidth="1"/>
    <col min="8985" max="8985" width="8.83203125" customWidth="1"/>
    <col min="8986" max="8986" width="2.5" customWidth="1"/>
    <col min="8987" max="8987" width="1.6640625" customWidth="1"/>
    <col min="8988" max="8988" width="4.6640625" customWidth="1"/>
    <col min="8989" max="8989" width="1.5" customWidth="1"/>
    <col min="8990" max="8990" width="4.6640625" customWidth="1"/>
    <col min="8991" max="8991" width="5.5" customWidth="1"/>
    <col min="8992" max="8992" width="4.1640625" customWidth="1"/>
    <col min="8993" max="8993" width="4" customWidth="1"/>
    <col min="8994" max="8994" width="3.5" customWidth="1"/>
    <col min="8995" max="8995" width="4.5" customWidth="1"/>
    <col min="8996" max="8996" width="4.6640625" customWidth="1"/>
    <col min="8999" max="9002" width="0" hidden="1" customWidth="1"/>
    <col min="9220" max="9220" width="3.83203125" customWidth="1"/>
    <col min="9221" max="9221" width="3.5" customWidth="1"/>
    <col min="9222" max="9222" width="2.33203125" customWidth="1"/>
    <col min="9223" max="9223" width="4.83203125" customWidth="1"/>
    <col min="9224" max="9224" width="4" customWidth="1"/>
    <col min="9225" max="9225" width="1.83203125" customWidth="1"/>
    <col min="9226" max="9226" width="3.5" customWidth="1"/>
    <col min="9227" max="9227" width="3.83203125" customWidth="1"/>
    <col min="9228" max="9228" width="2.83203125" customWidth="1"/>
    <col min="9229" max="9229" width="26.6640625" customWidth="1"/>
    <col min="9230" max="9230" width="3.6640625" customWidth="1"/>
    <col min="9231" max="9231" width="4.1640625" customWidth="1"/>
    <col min="9233" max="9233" width="3.5" customWidth="1"/>
    <col min="9234" max="9234" width="1" customWidth="1"/>
    <col min="9235" max="9235" width="4.33203125" customWidth="1"/>
    <col min="9236" max="9236" width="3.83203125" customWidth="1"/>
    <col min="9237" max="9237" width="5.6640625" customWidth="1"/>
    <col min="9238" max="9238" width="1.6640625" customWidth="1"/>
    <col min="9239" max="9239" width="1.1640625" customWidth="1"/>
    <col min="9240" max="9240" width="4" customWidth="1"/>
    <col min="9241" max="9241" width="8.83203125" customWidth="1"/>
    <col min="9242" max="9242" width="2.5" customWidth="1"/>
    <col min="9243" max="9243" width="1.6640625" customWidth="1"/>
    <col min="9244" max="9244" width="4.6640625" customWidth="1"/>
    <col min="9245" max="9245" width="1.5" customWidth="1"/>
    <col min="9246" max="9246" width="4.6640625" customWidth="1"/>
    <col min="9247" max="9247" width="5.5" customWidth="1"/>
    <col min="9248" max="9248" width="4.1640625" customWidth="1"/>
    <col min="9249" max="9249" width="4" customWidth="1"/>
    <col min="9250" max="9250" width="3.5" customWidth="1"/>
    <col min="9251" max="9251" width="4.5" customWidth="1"/>
    <col min="9252" max="9252" width="4.6640625" customWidth="1"/>
    <col min="9255" max="9258" width="0" hidden="1" customWidth="1"/>
    <col min="9476" max="9476" width="3.83203125" customWidth="1"/>
    <col min="9477" max="9477" width="3.5" customWidth="1"/>
    <col min="9478" max="9478" width="2.33203125" customWidth="1"/>
    <col min="9479" max="9479" width="4.83203125" customWidth="1"/>
    <col min="9480" max="9480" width="4" customWidth="1"/>
    <col min="9481" max="9481" width="1.83203125" customWidth="1"/>
    <col min="9482" max="9482" width="3.5" customWidth="1"/>
    <col min="9483" max="9483" width="3.83203125" customWidth="1"/>
    <col min="9484" max="9484" width="2.83203125" customWidth="1"/>
    <col min="9485" max="9485" width="26.6640625" customWidth="1"/>
    <col min="9486" max="9486" width="3.6640625" customWidth="1"/>
    <col min="9487" max="9487" width="4.1640625" customWidth="1"/>
    <col min="9489" max="9489" width="3.5" customWidth="1"/>
    <col min="9490" max="9490" width="1" customWidth="1"/>
    <col min="9491" max="9491" width="4.33203125" customWidth="1"/>
    <col min="9492" max="9492" width="3.83203125" customWidth="1"/>
    <col min="9493" max="9493" width="5.6640625" customWidth="1"/>
    <col min="9494" max="9494" width="1.6640625" customWidth="1"/>
    <col min="9495" max="9495" width="1.1640625" customWidth="1"/>
    <col min="9496" max="9496" width="4" customWidth="1"/>
    <col min="9497" max="9497" width="8.83203125" customWidth="1"/>
    <col min="9498" max="9498" width="2.5" customWidth="1"/>
    <col min="9499" max="9499" width="1.6640625" customWidth="1"/>
    <col min="9500" max="9500" width="4.6640625" customWidth="1"/>
    <col min="9501" max="9501" width="1.5" customWidth="1"/>
    <col min="9502" max="9502" width="4.6640625" customWidth="1"/>
    <col min="9503" max="9503" width="5.5" customWidth="1"/>
    <col min="9504" max="9504" width="4.1640625" customWidth="1"/>
    <col min="9505" max="9505" width="4" customWidth="1"/>
    <col min="9506" max="9506" width="3.5" customWidth="1"/>
    <col min="9507" max="9507" width="4.5" customWidth="1"/>
    <col min="9508" max="9508" width="4.6640625" customWidth="1"/>
    <col min="9511" max="9514" width="0" hidden="1" customWidth="1"/>
    <col min="9732" max="9732" width="3.83203125" customWidth="1"/>
    <col min="9733" max="9733" width="3.5" customWidth="1"/>
    <col min="9734" max="9734" width="2.33203125" customWidth="1"/>
    <col min="9735" max="9735" width="4.83203125" customWidth="1"/>
    <col min="9736" max="9736" width="4" customWidth="1"/>
    <col min="9737" max="9737" width="1.83203125" customWidth="1"/>
    <col min="9738" max="9738" width="3.5" customWidth="1"/>
    <col min="9739" max="9739" width="3.83203125" customWidth="1"/>
    <col min="9740" max="9740" width="2.83203125" customWidth="1"/>
    <col min="9741" max="9741" width="26.6640625" customWidth="1"/>
    <col min="9742" max="9742" width="3.6640625" customWidth="1"/>
    <col min="9743" max="9743" width="4.1640625" customWidth="1"/>
    <col min="9745" max="9745" width="3.5" customWidth="1"/>
    <col min="9746" max="9746" width="1" customWidth="1"/>
    <col min="9747" max="9747" width="4.33203125" customWidth="1"/>
    <col min="9748" max="9748" width="3.83203125" customWidth="1"/>
    <col min="9749" max="9749" width="5.6640625" customWidth="1"/>
    <col min="9750" max="9750" width="1.6640625" customWidth="1"/>
    <col min="9751" max="9751" width="1.1640625" customWidth="1"/>
    <col min="9752" max="9752" width="4" customWidth="1"/>
    <col min="9753" max="9753" width="8.83203125" customWidth="1"/>
    <col min="9754" max="9754" width="2.5" customWidth="1"/>
    <col min="9755" max="9755" width="1.6640625" customWidth="1"/>
    <col min="9756" max="9756" width="4.6640625" customWidth="1"/>
    <col min="9757" max="9757" width="1.5" customWidth="1"/>
    <col min="9758" max="9758" width="4.6640625" customWidth="1"/>
    <col min="9759" max="9759" width="5.5" customWidth="1"/>
    <col min="9760" max="9760" width="4.1640625" customWidth="1"/>
    <col min="9761" max="9761" width="4" customWidth="1"/>
    <col min="9762" max="9762" width="3.5" customWidth="1"/>
    <col min="9763" max="9763" width="4.5" customWidth="1"/>
    <col min="9764" max="9764" width="4.6640625" customWidth="1"/>
    <col min="9767" max="9770" width="0" hidden="1" customWidth="1"/>
    <col min="9988" max="9988" width="3.83203125" customWidth="1"/>
    <col min="9989" max="9989" width="3.5" customWidth="1"/>
    <col min="9990" max="9990" width="2.33203125" customWidth="1"/>
    <col min="9991" max="9991" width="4.83203125" customWidth="1"/>
    <col min="9992" max="9992" width="4" customWidth="1"/>
    <col min="9993" max="9993" width="1.83203125" customWidth="1"/>
    <col min="9994" max="9994" width="3.5" customWidth="1"/>
    <col min="9995" max="9995" width="3.83203125" customWidth="1"/>
    <col min="9996" max="9996" width="2.83203125" customWidth="1"/>
    <col min="9997" max="9997" width="26.6640625" customWidth="1"/>
    <col min="9998" max="9998" width="3.6640625" customWidth="1"/>
    <col min="9999" max="9999" width="4.1640625" customWidth="1"/>
    <col min="10001" max="10001" width="3.5" customWidth="1"/>
    <col min="10002" max="10002" width="1" customWidth="1"/>
    <col min="10003" max="10003" width="4.33203125" customWidth="1"/>
    <col min="10004" max="10004" width="3.83203125" customWidth="1"/>
    <col min="10005" max="10005" width="5.6640625" customWidth="1"/>
    <col min="10006" max="10006" width="1.6640625" customWidth="1"/>
    <col min="10007" max="10007" width="1.1640625" customWidth="1"/>
    <col min="10008" max="10008" width="4" customWidth="1"/>
    <col min="10009" max="10009" width="8.83203125" customWidth="1"/>
    <col min="10010" max="10010" width="2.5" customWidth="1"/>
    <col min="10011" max="10011" width="1.6640625" customWidth="1"/>
    <col min="10012" max="10012" width="4.6640625" customWidth="1"/>
    <col min="10013" max="10013" width="1.5" customWidth="1"/>
    <col min="10014" max="10014" width="4.6640625" customWidth="1"/>
    <col min="10015" max="10015" width="5.5" customWidth="1"/>
    <col min="10016" max="10016" width="4.1640625" customWidth="1"/>
    <col min="10017" max="10017" width="4" customWidth="1"/>
    <col min="10018" max="10018" width="3.5" customWidth="1"/>
    <col min="10019" max="10019" width="4.5" customWidth="1"/>
    <col min="10020" max="10020" width="4.6640625" customWidth="1"/>
    <col min="10023" max="10026" width="0" hidden="1" customWidth="1"/>
    <col min="10244" max="10244" width="3.83203125" customWidth="1"/>
    <col min="10245" max="10245" width="3.5" customWidth="1"/>
    <col min="10246" max="10246" width="2.33203125" customWidth="1"/>
    <col min="10247" max="10247" width="4.83203125" customWidth="1"/>
    <col min="10248" max="10248" width="4" customWidth="1"/>
    <col min="10249" max="10249" width="1.83203125" customWidth="1"/>
    <col min="10250" max="10250" width="3.5" customWidth="1"/>
    <col min="10251" max="10251" width="3.83203125" customWidth="1"/>
    <col min="10252" max="10252" width="2.83203125" customWidth="1"/>
    <col min="10253" max="10253" width="26.6640625" customWidth="1"/>
    <col min="10254" max="10254" width="3.6640625" customWidth="1"/>
    <col min="10255" max="10255" width="4.1640625" customWidth="1"/>
    <col min="10257" max="10257" width="3.5" customWidth="1"/>
    <col min="10258" max="10258" width="1" customWidth="1"/>
    <col min="10259" max="10259" width="4.33203125" customWidth="1"/>
    <col min="10260" max="10260" width="3.83203125" customWidth="1"/>
    <col min="10261" max="10261" width="5.6640625" customWidth="1"/>
    <col min="10262" max="10262" width="1.6640625" customWidth="1"/>
    <col min="10263" max="10263" width="1.1640625" customWidth="1"/>
    <col min="10264" max="10264" width="4" customWidth="1"/>
    <col min="10265" max="10265" width="8.83203125" customWidth="1"/>
    <col min="10266" max="10266" width="2.5" customWidth="1"/>
    <col min="10267" max="10267" width="1.6640625" customWidth="1"/>
    <col min="10268" max="10268" width="4.6640625" customWidth="1"/>
    <col min="10269" max="10269" width="1.5" customWidth="1"/>
    <col min="10270" max="10270" width="4.6640625" customWidth="1"/>
    <col min="10271" max="10271" width="5.5" customWidth="1"/>
    <col min="10272" max="10272" width="4.1640625" customWidth="1"/>
    <col min="10273" max="10273" width="4" customWidth="1"/>
    <col min="10274" max="10274" width="3.5" customWidth="1"/>
    <col min="10275" max="10275" width="4.5" customWidth="1"/>
    <col min="10276" max="10276" width="4.6640625" customWidth="1"/>
    <col min="10279" max="10282" width="0" hidden="1" customWidth="1"/>
    <col min="10500" max="10500" width="3.83203125" customWidth="1"/>
    <col min="10501" max="10501" width="3.5" customWidth="1"/>
    <col min="10502" max="10502" width="2.33203125" customWidth="1"/>
    <col min="10503" max="10503" width="4.83203125" customWidth="1"/>
    <col min="10504" max="10504" width="4" customWidth="1"/>
    <col min="10505" max="10505" width="1.83203125" customWidth="1"/>
    <col min="10506" max="10506" width="3.5" customWidth="1"/>
    <col min="10507" max="10507" width="3.83203125" customWidth="1"/>
    <col min="10508" max="10508" width="2.83203125" customWidth="1"/>
    <col min="10509" max="10509" width="26.6640625" customWidth="1"/>
    <col min="10510" max="10510" width="3.6640625" customWidth="1"/>
    <col min="10511" max="10511" width="4.1640625" customWidth="1"/>
    <col min="10513" max="10513" width="3.5" customWidth="1"/>
    <col min="10514" max="10514" width="1" customWidth="1"/>
    <col min="10515" max="10515" width="4.33203125" customWidth="1"/>
    <col min="10516" max="10516" width="3.83203125" customWidth="1"/>
    <col min="10517" max="10517" width="5.6640625" customWidth="1"/>
    <col min="10518" max="10518" width="1.6640625" customWidth="1"/>
    <col min="10519" max="10519" width="1.1640625" customWidth="1"/>
    <col min="10520" max="10520" width="4" customWidth="1"/>
    <col min="10521" max="10521" width="8.83203125" customWidth="1"/>
    <col min="10522" max="10522" width="2.5" customWidth="1"/>
    <col min="10523" max="10523" width="1.6640625" customWidth="1"/>
    <col min="10524" max="10524" width="4.6640625" customWidth="1"/>
    <col min="10525" max="10525" width="1.5" customWidth="1"/>
    <col min="10526" max="10526" width="4.6640625" customWidth="1"/>
    <col min="10527" max="10527" width="5.5" customWidth="1"/>
    <col min="10528" max="10528" width="4.1640625" customWidth="1"/>
    <col min="10529" max="10529" width="4" customWidth="1"/>
    <col min="10530" max="10530" width="3.5" customWidth="1"/>
    <col min="10531" max="10531" width="4.5" customWidth="1"/>
    <col min="10532" max="10532" width="4.6640625" customWidth="1"/>
    <col min="10535" max="10538" width="0" hidden="1" customWidth="1"/>
    <col min="10756" max="10756" width="3.83203125" customWidth="1"/>
    <col min="10757" max="10757" width="3.5" customWidth="1"/>
    <col min="10758" max="10758" width="2.33203125" customWidth="1"/>
    <col min="10759" max="10759" width="4.83203125" customWidth="1"/>
    <col min="10760" max="10760" width="4" customWidth="1"/>
    <col min="10761" max="10761" width="1.83203125" customWidth="1"/>
    <col min="10762" max="10762" width="3.5" customWidth="1"/>
    <col min="10763" max="10763" width="3.83203125" customWidth="1"/>
    <col min="10764" max="10764" width="2.83203125" customWidth="1"/>
    <col min="10765" max="10765" width="26.6640625" customWidth="1"/>
    <col min="10766" max="10766" width="3.6640625" customWidth="1"/>
    <col min="10767" max="10767" width="4.1640625" customWidth="1"/>
    <col min="10769" max="10769" width="3.5" customWidth="1"/>
    <col min="10770" max="10770" width="1" customWidth="1"/>
    <col min="10771" max="10771" width="4.33203125" customWidth="1"/>
    <col min="10772" max="10772" width="3.83203125" customWidth="1"/>
    <col min="10773" max="10773" width="5.6640625" customWidth="1"/>
    <col min="10774" max="10774" width="1.6640625" customWidth="1"/>
    <col min="10775" max="10775" width="1.1640625" customWidth="1"/>
    <col min="10776" max="10776" width="4" customWidth="1"/>
    <col min="10777" max="10777" width="8.83203125" customWidth="1"/>
    <col min="10778" max="10778" width="2.5" customWidth="1"/>
    <col min="10779" max="10779" width="1.6640625" customWidth="1"/>
    <col min="10780" max="10780" width="4.6640625" customWidth="1"/>
    <col min="10781" max="10781" width="1.5" customWidth="1"/>
    <col min="10782" max="10782" width="4.6640625" customWidth="1"/>
    <col min="10783" max="10783" width="5.5" customWidth="1"/>
    <col min="10784" max="10784" width="4.1640625" customWidth="1"/>
    <col min="10785" max="10785" width="4" customWidth="1"/>
    <col min="10786" max="10786" width="3.5" customWidth="1"/>
    <col min="10787" max="10787" width="4.5" customWidth="1"/>
    <col min="10788" max="10788" width="4.6640625" customWidth="1"/>
    <col min="10791" max="10794" width="0" hidden="1" customWidth="1"/>
    <col min="11012" max="11012" width="3.83203125" customWidth="1"/>
    <col min="11013" max="11013" width="3.5" customWidth="1"/>
    <col min="11014" max="11014" width="2.33203125" customWidth="1"/>
    <col min="11015" max="11015" width="4.83203125" customWidth="1"/>
    <col min="11016" max="11016" width="4" customWidth="1"/>
    <col min="11017" max="11017" width="1.83203125" customWidth="1"/>
    <col min="11018" max="11018" width="3.5" customWidth="1"/>
    <col min="11019" max="11019" width="3.83203125" customWidth="1"/>
    <col min="11020" max="11020" width="2.83203125" customWidth="1"/>
    <col min="11021" max="11021" width="26.6640625" customWidth="1"/>
    <col min="11022" max="11022" width="3.6640625" customWidth="1"/>
    <col min="11023" max="11023" width="4.1640625" customWidth="1"/>
    <col min="11025" max="11025" width="3.5" customWidth="1"/>
    <col min="11026" max="11026" width="1" customWidth="1"/>
    <col min="11027" max="11027" width="4.33203125" customWidth="1"/>
    <col min="11028" max="11028" width="3.83203125" customWidth="1"/>
    <col min="11029" max="11029" width="5.6640625" customWidth="1"/>
    <col min="11030" max="11030" width="1.6640625" customWidth="1"/>
    <col min="11031" max="11031" width="1.1640625" customWidth="1"/>
    <col min="11032" max="11032" width="4" customWidth="1"/>
    <col min="11033" max="11033" width="8.83203125" customWidth="1"/>
    <col min="11034" max="11034" width="2.5" customWidth="1"/>
    <col min="11035" max="11035" width="1.6640625" customWidth="1"/>
    <col min="11036" max="11036" width="4.6640625" customWidth="1"/>
    <col min="11037" max="11037" width="1.5" customWidth="1"/>
    <col min="11038" max="11038" width="4.6640625" customWidth="1"/>
    <col min="11039" max="11039" width="5.5" customWidth="1"/>
    <col min="11040" max="11040" width="4.1640625" customWidth="1"/>
    <col min="11041" max="11041" width="4" customWidth="1"/>
    <col min="11042" max="11042" width="3.5" customWidth="1"/>
    <col min="11043" max="11043" width="4.5" customWidth="1"/>
    <col min="11044" max="11044" width="4.6640625" customWidth="1"/>
    <col min="11047" max="11050" width="0" hidden="1" customWidth="1"/>
    <col min="11268" max="11268" width="3.83203125" customWidth="1"/>
    <col min="11269" max="11269" width="3.5" customWidth="1"/>
    <col min="11270" max="11270" width="2.33203125" customWidth="1"/>
    <col min="11271" max="11271" width="4.83203125" customWidth="1"/>
    <col min="11272" max="11272" width="4" customWidth="1"/>
    <col min="11273" max="11273" width="1.83203125" customWidth="1"/>
    <col min="11274" max="11274" width="3.5" customWidth="1"/>
    <col min="11275" max="11275" width="3.83203125" customWidth="1"/>
    <col min="11276" max="11276" width="2.83203125" customWidth="1"/>
    <col min="11277" max="11277" width="26.6640625" customWidth="1"/>
    <col min="11278" max="11278" width="3.6640625" customWidth="1"/>
    <col min="11279" max="11279" width="4.1640625" customWidth="1"/>
    <col min="11281" max="11281" width="3.5" customWidth="1"/>
    <col min="11282" max="11282" width="1" customWidth="1"/>
    <col min="11283" max="11283" width="4.33203125" customWidth="1"/>
    <col min="11284" max="11284" width="3.83203125" customWidth="1"/>
    <col min="11285" max="11285" width="5.6640625" customWidth="1"/>
    <col min="11286" max="11286" width="1.6640625" customWidth="1"/>
    <col min="11287" max="11287" width="1.1640625" customWidth="1"/>
    <col min="11288" max="11288" width="4" customWidth="1"/>
    <col min="11289" max="11289" width="8.83203125" customWidth="1"/>
    <col min="11290" max="11290" width="2.5" customWidth="1"/>
    <col min="11291" max="11291" width="1.6640625" customWidth="1"/>
    <col min="11292" max="11292" width="4.6640625" customWidth="1"/>
    <col min="11293" max="11293" width="1.5" customWidth="1"/>
    <col min="11294" max="11294" width="4.6640625" customWidth="1"/>
    <col min="11295" max="11295" width="5.5" customWidth="1"/>
    <col min="11296" max="11296" width="4.1640625" customWidth="1"/>
    <col min="11297" max="11297" width="4" customWidth="1"/>
    <col min="11298" max="11298" width="3.5" customWidth="1"/>
    <col min="11299" max="11299" width="4.5" customWidth="1"/>
    <col min="11300" max="11300" width="4.6640625" customWidth="1"/>
    <col min="11303" max="11306" width="0" hidden="1" customWidth="1"/>
    <col min="11524" max="11524" width="3.83203125" customWidth="1"/>
    <col min="11525" max="11525" width="3.5" customWidth="1"/>
    <col min="11526" max="11526" width="2.33203125" customWidth="1"/>
    <col min="11527" max="11527" width="4.83203125" customWidth="1"/>
    <col min="11528" max="11528" width="4" customWidth="1"/>
    <col min="11529" max="11529" width="1.83203125" customWidth="1"/>
    <col min="11530" max="11530" width="3.5" customWidth="1"/>
    <col min="11531" max="11531" width="3.83203125" customWidth="1"/>
    <col min="11532" max="11532" width="2.83203125" customWidth="1"/>
    <col min="11533" max="11533" width="26.6640625" customWidth="1"/>
    <col min="11534" max="11534" width="3.6640625" customWidth="1"/>
    <col min="11535" max="11535" width="4.1640625" customWidth="1"/>
    <col min="11537" max="11537" width="3.5" customWidth="1"/>
    <col min="11538" max="11538" width="1" customWidth="1"/>
    <col min="11539" max="11539" width="4.33203125" customWidth="1"/>
    <col min="11540" max="11540" width="3.83203125" customWidth="1"/>
    <col min="11541" max="11541" width="5.6640625" customWidth="1"/>
    <col min="11542" max="11542" width="1.6640625" customWidth="1"/>
    <col min="11543" max="11543" width="1.1640625" customWidth="1"/>
    <col min="11544" max="11544" width="4" customWidth="1"/>
    <col min="11545" max="11545" width="8.83203125" customWidth="1"/>
    <col min="11546" max="11546" width="2.5" customWidth="1"/>
    <col min="11547" max="11547" width="1.6640625" customWidth="1"/>
    <col min="11548" max="11548" width="4.6640625" customWidth="1"/>
    <col min="11549" max="11549" width="1.5" customWidth="1"/>
    <col min="11550" max="11550" width="4.6640625" customWidth="1"/>
    <col min="11551" max="11551" width="5.5" customWidth="1"/>
    <col min="11552" max="11552" width="4.1640625" customWidth="1"/>
    <col min="11553" max="11553" width="4" customWidth="1"/>
    <col min="11554" max="11554" width="3.5" customWidth="1"/>
    <col min="11555" max="11555" width="4.5" customWidth="1"/>
    <col min="11556" max="11556" width="4.6640625" customWidth="1"/>
    <col min="11559" max="11562" width="0" hidden="1" customWidth="1"/>
    <col min="11780" max="11780" width="3.83203125" customWidth="1"/>
    <col min="11781" max="11781" width="3.5" customWidth="1"/>
    <col min="11782" max="11782" width="2.33203125" customWidth="1"/>
    <col min="11783" max="11783" width="4.83203125" customWidth="1"/>
    <col min="11784" max="11784" width="4" customWidth="1"/>
    <col min="11785" max="11785" width="1.83203125" customWidth="1"/>
    <col min="11786" max="11786" width="3.5" customWidth="1"/>
    <col min="11787" max="11787" width="3.83203125" customWidth="1"/>
    <col min="11788" max="11788" width="2.83203125" customWidth="1"/>
    <col min="11789" max="11789" width="26.6640625" customWidth="1"/>
    <col min="11790" max="11790" width="3.6640625" customWidth="1"/>
    <col min="11791" max="11791" width="4.1640625" customWidth="1"/>
    <col min="11793" max="11793" width="3.5" customWidth="1"/>
    <col min="11794" max="11794" width="1" customWidth="1"/>
    <col min="11795" max="11795" width="4.33203125" customWidth="1"/>
    <col min="11796" max="11796" width="3.83203125" customWidth="1"/>
    <col min="11797" max="11797" width="5.6640625" customWidth="1"/>
    <col min="11798" max="11798" width="1.6640625" customWidth="1"/>
    <col min="11799" max="11799" width="1.1640625" customWidth="1"/>
    <col min="11800" max="11800" width="4" customWidth="1"/>
    <col min="11801" max="11801" width="8.83203125" customWidth="1"/>
    <col min="11802" max="11802" width="2.5" customWidth="1"/>
    <col min="11803" max="11803" width="1.6640625" customWidth="1"/>
    <col min="11804" max="11804" width="4.6640625" customWidth="1"/>
    <col min="11805" max="11805" width="1.5" customWidth="1"/>
    <col min="11806" max="11806" width="4.6640625" customWidth="1"/>
    <col min="11807" max="11807" width="5.5" customWidth="1"/>
    <col min="11808" max="11808" width="4.1640625" customWidth="1"/>
    <col min="11809" max="11809" width="4" customWidth="1"/>
    <col min="11810" max="11810" width="3.5" customWidth="1"/>
    <col min="11811" max="11811" width="4.5" customWidth="1"/>
    <col min="11812" max="11812" width="4.6640625" customWidth="1"/>
    <col min="11815" max="11818" width="0" hidden="1" customWidth="1"/>
    <col min="12036" max="12036" width="3.83203125" customWidth="1"/>
    <col min="12037" max="12037" width="3.5" customWidth="1"/>
    <col min="12038" max="12038" width="2.33203125" customWidth="1"/>
    <col min="12039" max="12039" width="4.83203125" customWidth="1"/>
    <col min="12040" max="12040" width="4" customWidth="1"/>
    <col min="12041" max="12041" width="1.83203125" customWidth="1"/>
    <col min="12042" max="12042" width="3.5" customWidth="1"/>
    <col min="12043" max="12043" width="3.83203125" customWidth="1"/>
    <col min="12044" max="12044" width="2.83203125" customWidth="1"/>
    <col min="12045" max="12045" width="26.6640625" customWidth="1"/>
    <col min="12046" max="12046" width="3.6640625" customWidth="1"/>
    <col min="12047" max="12047" width="4.1640625" customWidth="1"/>
    <col min="12049" max="12049" width="3.5" customWidth="1"/>
    <col min="12050" max="12050" width="1" customWidth="1"/>
    <col min="12051" max="12051" width="4.33203125" customWidth="1"/>
    <col min="12052" max="12052" width="3.83203125" customWidth="1"/>
    <col min="12053" max="12053" width="5.6640625" customWidth="1"/>
    <col min="12054" max="12054" width="1.6640625" customWidth="1"/>
    <col min="12055" max="12055" width="1.1640625" customWidth="1"/>
    <col min="12056" max="12056" width="4" customWidth="1"/>
    <col min="12057" max="12057" width="8.83203125" customWidth="1"/>
    <col min="12058" max="12058" width="2.5" customWidth="1"/>
    <col min="12059" max="12059" width="1.6640625" customWidth="1"/>
    <col min="12060" max="12060" width="4.6640625" customWidth="1"/>
    <col min="12061" max="12061" width="1.5" customWidth="1"/>
    <col min="12062" max="12062" width="4.6640625" customWidth="1"/>
    <col min="12063" max="12063" width="5.5" customWidth="1"/>
    <col min="12064" max="12064" width="4.1640625" customWidth="1"/>
    <col min="12065" max="12065" width="4" customWidth="1"/>
    <col min="12066" max="12066" width="3.5" customWidth="1"/>
    <col min="12067" max="12067" width="4.5" customWidth="1"/>
    <col min="12068" max="12068" width="4.6640625" customWidth="1"/>
    <col min="12071" max="12074" width="0" hidden="1" customWidth="1"/>
    <col min="12292" max="12292" width="3.83203125" customWidth="1"/>
    <col min="12293" max="12293" width="3.5" customWidth="1"/>
    <col min="12294" max="12294" width="2.33203125" customWidth="1"/>
    <col min="12295" max="12295" width="4.83203125" customWidth="1"/>
    <col min="12296" max="12296" width="4" customWidth="1"/>
    <col min="12297" max="12297" width="1.83203125" customWidth="1"/>
    <col min="12298" max="12298" width="3.5" customWidth="1"/>
    <col min="12299" max="12299" width="3.83203125" customWidth="1"/>
    <col min="12300" max="12300" width="2.83203125" customWidth="1"/>
    <col min="12301" max="12301" width="26.6640625" customWidth="1"/>
    <col min="12302" max="12302" width="3.6640625" customWidth="1"/>
    <col min="12303" max="12303" width="4.1640625" customWidth="1"/>
    <col min="12305" max="12305" width="3.5" customWidth="1"/>
    <col min="12306" max="12306" width="1" customWidth="1"/>
    <col min="12307" max="12307" width="4.33203125" customWidth="1"/>
    <col min="12308" max="12308" width="3.83203125" customWidth="1"/>
    <col min="12309" max="12309" width="5.6640625" customWidth="1"/>
    <col min="12310" max="12310" width="1.6640625" customWidth="1"/>
    <col min="12311" max="12311" width="1.1640625" customWidth="1"/>
    <col min="12312" max="12312" width="4" customWidth="1"/>
    <col min="12313" max="12313" width="8.83203125" customWidth="1"/>
    <col min="12314" max="12314" width="2.5" customWidth="1"/>
    <col min="12315" max="12315" width="1.6640625" customWidth="1"/>
    <col min="12316" max="12316" width="4.6640625" customWidth="1"/>
    <col min="12317" max="12317" width="1.5" customWidth="1"/>
    <col min="12318" max="12318" width="4.6640625" customWidth="1"/>
    <col min="12319" max="12319" width="5.5" customWidth="1"/>
    <col min="12320" max="12320" width="4.1640625" customWidth="1"/>
    <col min="12321" max="12321" width="4" customWidth="1"/>
    <col min="12322" max="12322" width="3.5" customWidth="1"/>
    <col min="12323" max="12323" width="4.5" customWidth="1"/>
    <col min="12324" max="12324" width="4.6640625" customWidth="1"/>
    <col min="12327" max="12330" width="0" hidden="1" customWidth="1"/>
    <col min="12548" max="12548" width="3.83203125" customWidth="1"/>
    <col min="12549" max="12549" width="3.5" customWidth="1"/>
    <col min="12550" max="12550" width="2.33203125" customWidth="1"/>
    <col min="12551" max="12551" width="4.83203125" customWidth="1"/>
    <col min="12552" max="12552" width="4" customWidth="1"/>
    <col min="12553" max="12553" width="1.83203125" customWidth="1"/>
    <col min="12554" max="12554" width="3.5" customWidth="1"/>
    <col min="12555" max="12555" width="3.83203125" customWidth="1"/>
    <col min="12556" max="12556" width="2.83203125" customWidth="1"/>
    <col min="12557" max="12557" width="26.6640625" customWidth="1"/>
    <col min="12558" max="12558" width="3.6640625" customWidth="1"/>
    <col min="12559" max="12559" width="4.1640625" customWidth="1"/>
    <col min="12561" max="12561" width="3.5" customWidth="1"/>
    <col min="12562" max="12562" width="1" customWidth="1"/>
    <col min="12563" max="12563" width="4.33203125" customWidth="1"/>
    <col min="12564" max="12564" width="3.83203125" customWidth="1"/>
    <col min="12565" max="12565" width="5.6640625" customWidth="1"/>
    <col min="12566" max="12566" width="1.6640625" customWidth="1"/>
    <col min="12567" max="12567" width="1.1640625" customWidth="1"/>
    <col min="12568" max="12568" width="4" customWidth="1"/>
    <col min="12569" max="12569" width="8.83203125" customWidth="1"/>
    <col min="12570" max="12570" width="2.5" customWidth="1"/>
    <col min="12571" max="12571" width="1.6640625" customWidth="1"/>
    <col min="12572" max="12572" width="4.6640625" customWidth="1"/>
    <col min="12573" max="12573" width="1.5" customWidth="1"/>
    <col min="12574" max="12574" width="4.6640625" customWidth="1"/>
    <col min="12575" max="12575" width="5.5" customWidth="1"/>
    <col min="12576" max="12576" width="4.1640625" customWidth="1"/>
    <col min="12577" max="12577" width="4" customWidth="1"/>
    <col min="12578" max="12578" width="3.5" customWidth="1"/>
    <col min="12579" max="12579" width="4.5" customWidth="1"/>
    <col min="12580" max="12580" width="4.6640625" customWidth="1"/>
    <col min="12583" max="12586" width="0" hidden="1" customWidth="1"/>
    <col min="12804" max="12804" width="3.83203125" customWidth="1"/>
    <col min="12805" max="12805" width="3.5" customWidth="1"/>
    <col min="12806" max="12806" width="2.33203125" customWidth="1"/>
    <col min="12807" max="12807" width="4.83203125" customWidth="1"/>
    <col min="12808" max="12808" width="4" customWidth="1"/>
    <col min="12809" max="12809" width="1.83203125" customWidth="1"/>
    <col min="12810" max="12810" width="3.5" customWidth="1"/>
    <col min="12811" max="12811" width="3.83203125" customWidth="1"/>
    <col min="12812" max="12812" width="2.83203125" customWidth="1"/>
    <col min="12813" max="12813" width="26.6640625" customWidth="1"/>
    <col min="12814" max="12814" width="3.6640625" customWidth="1"/>
    <col min="12815" max="12815" width="4.1640625" customWidth="1"/>
    <col min="12817" max="12817" width="3.5" customWidth="1"/>
    <col min="12818" max="12818" width="1" customWidth="1"/>
    <col min="12819" max="12819" width="4.33203125" customWidth="1"/>
    <col min="12820" max="12820" width="3.83203125" customWidth="1"/>
    <col min="12821" max="12821" width="5.6640625" customWidth="1"/>
    <col min="12822" max="12822" width="1.6640625" customWidth="1"/>
    <col min="12823" max="12823" width="1.1640625" customWidth="1"/>
    <col min="12824" max="12824" width="4" customWidth="1"/>
    <col min="12825" max="12825" width="8.83203125" customWidth="1"/>
    <col min="12826" max="12826" width="2.5" customWidth="1"/>
    <col min="12827" max="12827" width="1.6640625" customWidth="1"/>
    <col min="12828" max="12828" width="4.6640625" customWidth="1"/>
    <col min="12829" max="12829" width="1.5" customWidth="1"/>
    <col min="12830" max="12830" width="4.6640625" customWidth="1"/>
    <col min="12831" max="12831" width="5.5" customWidth="1"/>
    <col min="12832" max="12832" width="4.1640625" customWidth="1"/>
    <col min="12833" max="12833" width="4" customWidth="1"/>
    <col min="12834" max="12834" width="3.5" customWidth="1"/>
    <col min="12835" max="12835" width="4.5" customWidth="1"/>
    <col min="12836" max="12836" width="4.6640625" customWidth="1"/>
    <col min="12839" max="12842" width="0" hidden="1" customWidth="1"/>
    <col min="13060" max="13060" width="3.83203125" customWidth="1"/>
    <col min="13061" max="13061" width="3.5" customWidth="1"/>
    <col min="13062" max="13062" width="2.33203125" customWidth="1"/>
    <col min="13063" max="13063" width="4.83203125" customWidth="1"/>
    <col min="13064" max="13064" width="4" customWidth="1"/>
    <col min="13065" max="13065" width="1.83203125" customWidth="1"/>
    <col min="13066" max="13066" width="3.5" customWidth="1"/>
    <col min="13067" max="13067" width="3.83203125" customWidth="1"/>
    <col min="13068" max="13068" width="2.83203125" customWidth="1"/>
    <col min="13069" max="13069" width="26.6640625" customWidth="1"/>
    <col min="13070" max="13070" width="3.6640625" customWidth="1"/>
    <col min="13071" max="13071" width="4.1640625" customWidth="1"/>
    <col min="13073" max="13073" width="3.5" customWidth="1"/>
    <col min="13074" max="13074" width="1" customWidth="1"/>
    <col min="13075" max="13075" width="4.33203125" customWidth="1"/>
    <col min="13076" max="13076" width="3.83203125" customWidth="1"/>
    <col min="13077" max="13077" width="5.6640625" customWidth="1"/>
    <col min="13078" max="13078" width="1.6640625" customWidth="1"/>
    <col min="13079" max="13079" width="1.1640625" customWidth="1"/>
    <col min="13080" max="13080" width="4" customWidth="1"/>
    <col min="13081" max="13081" width="8.83203125" customWidth="1"/>
    <col min="13082" max="13082" width="2.5" customWidth="1"/>
    <col min="13083" max="13083" width="1.6640625" customWidth="1"/>
    <col min="13084" max="13084" width="4.6640625" customWidth="1"/>
    <col min="13085" max="13085" width="1.5" customWidth="1"/>
    <col min="13086" max="13086" width="4.6640625" customWidth="1"/>
    <col min="13087" max="13087" width="5.5" customWidth="1"/>
    <col min="13088" max="13088" width="4.1640625" customWidth="1"/>
    <col min="13089" max="13089" width="4" customWidth="1"/>
    <col min="13090" max="13090" width="3.5" customWidth="1"/>
    <col min="13091" max="13091" width="4.5" customWidth="1"/>
    <col min="13092" max="13092" width="4.6640625" customWidth="1"/>
    <col min="13095" max="13098" width="0" hidden="1" customWidth="1"/>
    <col min="13316" max="13316" width="3.83203125" customWidth="1"/>
    <col min="13317" max="13317" width="3.5" customWidth="1"/>
    <col min="13318" max="13318" width="2.33203125" customWidth="1"/>
    <col min="13319" max="13319" width="4.83203125" customWidth="1"/>
    <col min="13320" max="13320" width="4" customWidth="1"/>
    <col min="13321" max="13321" width="1.83203125" customWidth="1"/>
    <col min="13322" max="13322" width="3.5" customWidth="1"/>
    <col min="13323" max="13323" width="3.83203125" customWidth="1"/>
    <col min="13324" max="13324" width="2.83203125" customWidth="1"/>
    <col min="13325" max="13325" width="26.6640625" customWidth="1"/>
    <col min="13326" max="13326" width="3.6640625" customWidth="1"/>
    <col min="13327" max="13327" width="4.1640625" customWidth="1"/>
    <col min="13329" max="13329" width="3.5" customWidth="1"/>
    <col min="13330" max="13330" width="1" customWidth="1"/>
    <col min="13331" max="13331" width="4.33203125" customWidth="1"/>
    <col min="13332" max="13332" width="3.83203125" customWidth="1"/>
    <col min="13333" max="13333" width="5.6640625" customWidth="1"/>
    <col min="13334" max="13334" width="1.6640625" customWidth="1"/>
    <col min="13335" max="13335" width="1.1640625" customWidth="1"/>
    <col min="13336" max="13336" width="4" customWidth="1"/>
    <col min="13337" max="13337" width="8.83203125" customWidth="1"/>
    <col min="13338" max="13338" width="2.5" customWidth="1"/>
    <col min="13339" max="13339" width="1.6640625" customWidth="1"/>
    <col min="13340" max="13340" width="4.6640625" customWidth="1"/>
    <col min="13341" max="13341" width="1.5" customWidth="1"/>
    <col min="13342" max="13342" width="4.6640625" customWidth="1"/>
    <col min="13343" max="13343" width="5.5" customWidth="1"/>
    <col min="13344" max="13344" width="4.1640625" customWidth="1"/>
    <col min="13345" max="13345" width="4" customWidth="1"/>
    <col min="13346" max="13346" width="3.5" customWidth="1"/>
    <col min="13347" max="13347" width="4.5" customWidth="1"/>
    <col min="13348" max="13348" width="4.6640625" customWidth="1"/>
    <col min="13351" max="13354" width="0" hidden="1" customWidth="1"/>
    <col min="13572" max="13572" width="3.83203125" customWidth="1"/>
    <col min="13573" max="13573" width="3.5" customWidth="1"/>
    <col min="13574" max="13574" width="2.33203125" customWidth="1"/>
    <col min="13575" max="13575" width="4.83203125" customWidth="1"/>
    <col min="13576" max="13576" width="4" customWidth="1"/>
    <col min="13577" max="13577" width="1.83203125" customWidth="1"/>
    <col min="13578" max="13578" width="3.5" customWidth="1"/>
    <col min="13579" max="13579" width="3.83203125" customWidth="1"/>
    <col min="13580" max="13580" width="2.83203125" customWidth="1"/>
    <col min="13581" max="13581" width="26.6640625" customWidth="1"/>
    <col min="13582" max="13582" width="3.6640625" customWidth="1"/>
    <col min="13583" max="13583" width="4.1640625" customWidth="1"/>
    <col min="13585" max="13585" width="3.5" customWidth="1"/>
    <col min="13586" max="13586" width="1" customWidth="1"/>
    <col min="13587" max="13587" width="4.33203125" customWidth="1"/>
    <col min="13588" max="13588" width="3.83203125" customWidth="1"/>
    <col min="13589" max="13589" width="5.6640625" customWidth="1"/>
    <col min="13590" max="13590" width="1.6640625" customWidth="1"/>
    <col min="13591" max="13591" width="1.1640625" customWidth="1"/>
    <col min="13592" max="13592" width="4" customWidth="1"/>
    <col min="13593" max="13593" width="8.83203125" customWidth="1"/>
    <col min="13594" max="13594" width="2.5" customWidth="1"/>
    <col min="13595" max="13595" width="1.6640625" customWidth="1"/>
    <col min="13596" max="13596" width="4.6640625" customWidth="1"/>
    <col min="13597" max="13597" width="1.5" customWidth="1"/>
    <col min="13598" max="13598" width="4.6640625" customWidth="1"/>
    <col min="13599" max="13599" width="5.5" customWidth="1"/>
    <col min="13600" max="13600" width="4.1640625" customWidth="1"/>
    <col min="13601" max="13601" width="4" customWidth="1"/>
    <col min="13602" max="13602" width="3.5" customWidth="1"/>
    <col min="13603" max="13603" width="4.5" customWidth="1"/>
    <col min="13604" max="13604" width="4.6640625" customWidth="1"/>
    <col min="13607" max="13610" width="0" hidden="1" customWidth="1"/>
    <col min="13828" max="13828" width="3.83203125" customWidth="1"/>
    <col min="13829" max="13829" width="3.5" customWidth="1"/>
    <col min="13830" max="13830" width="2.33203125" customWidth="1"/>
    <col min="13831" max="13831" width="4.83203125" customWidth="1"/>
    <col min="13832" max="13832" width="4" customWidth="1"/>
    <col min="13833" max="13833" width="1.83203125" customWidth="1"/>
    <col min="13834" max="13834" width="3.5" customWidth="1"/>
    <col min="13835" max="13835" width="3.83203125" customWidth="1"/>
    <col min="13836" max="13836" width="2.83203125" customWidth="1"/>
    <col min="13837" max="13837" width="26.6640625" customWidth="1"/>
    <col min="13838" max="13838" width="3.6640625" customWidth="1"/>
    <col min="13839" max="13839" width="4.1640625" customWidth="1"/>
    <col min="13841" max="13841" width="3.5" customWidth="1"/>
    <col min="13842" max="13842" width="1" customWidth="1"/>
    <col min="13843" max="13843" width="4.33203125" customWidth="1"/>
    <col min="13844" max="13844" width="3.83203125" customWidth="1"/>
    <col min="13845" max="13845" width="5.6640625" customWidth="1"/>
    <col min="13846" max="13846" width="1.6640625" customWidth="1"/>
    <col min="13847" max="13847" width="1.1640625" customWidth="1"/>
    <col min="13848" max="13848" width="4" customWidth="1"/>
    <col min="13849" max="13849" width="8.83203125" customWidth="1"/>
    <col min="13850" max="13850" width="2.5" customWidth="1"/>
    <col min="13851" max="13851" width="1.6640625" customWidth="1"/>
    <col min="13852" max="13852" width="4.6640625" customWidth="1"/>
    <col min="13853" max="13853" width="1.5" customWidth="1"/>
    <col min="13854" max="13854" width="4.6640625" customWidth="1"/>
    <col min="13855" max="13855" width="5.5" customWidth="1"/>
    <col min="13856" max="13856" width="4.1640625" customWidth="1"/>
    <col min="13857" max="13857" width="4" customWidth="1"/>
    <col min="13858" max="13858" width="3.5" customWidth="1"/>
    <col min="13859" max="13859" width="4.5" customWidth="1"/>
    <col min="13860" max="13860" width="4.6640625" customWidth="1"/>
    <col min="13863" max="13866" width="0" hidden="1" customWidth="1"/>
    <col min="14084" max="14084" width="3.83203125" customWidth="1"/>
    <col min="14085" max="14085" width="3.5" customWidth="1"/>
    <col min="14086" max="14086" width="2.33203125" customWidth="1"/>
    <col min="14087" max="14087" width="4.83203125" customWidth="1"/>
    <col min="14088" max="14088" width="4" customWidth="1"/>
    <col min="14089" max="14089" width="1.83203125" customWidth="1"/>
    <col min="14090" max="14090" width="3.5" customWidth="1"/>
    <col min="14091" max="14091" width="3.83203125" customWidth="1"/>
    <col min="14092" max="14092" width="2.83203125" customWidth="1"/>
    <col min="14093" max="14093" width="26.6640625" customWidth="1"/>
    <col min="14094" max="14094" width="3.6640625" customWidth="1"/>
    <col min="14095" max="14095" width="4.1640625" customWidth="1"/>
    <col min="14097" max="14097" width="3.5" customWidth="1"/>
    <col min="14098" max="14098" width="1" customWidth="1"/>
    <col min="14099" max="14099" width="4.33203125" customWidth="1"/>
    <col min="14100" max="14100" width="3.83203125" customWidth="1"/>
    <col min="14101" max="14101" width="5.6640625" customWidth="1"/>
    <col min="14102" max="14102" width="1.6640625" customWidth="1"/>
    <col min="14103" max="14103" width="1.1640625" customWidth="1"/>
    <col min="14104" max="14104" width="4" customWidth="1"/>
    <col min="14105" max="14105" width="8.83203125" customWidth="1"/>
    <col min="14106" max="14106" width="2.5" customWidth="1"/>
    <col min="14107" max="14107" width="1.6640625" customWidth="1"/>
    <col min="14108" max="14108" width="4.6640625" customWidth="1"/>
    <col min="14109" max="14109" width="1.5" customWidth="1"/>
    <col min="14110" max="14110" width="4.6640625" customWidth="1"/>
    <col min="14111" max="14111" width="5.5" customWidth="1"/>
    <col min="14112" max="14112" width="4.1640625" customWidth="1"/>
    <col min="14113" max="14113" width="4" customWidth="1"/>
    <col min="14114" max="14114" width="3.5" customWidth="1"/>
    <col min="14115" max="14115" width="4.5" customWidth="1"/>
    <col min="14116" max="14116" width="4.6640625" customWidth="1"/>
    <col min="14119" max="14122" width="0" hidden="1" customWidth="1"/>
    <col min="14340" max="14340" width="3.83203125" customWidth="1"/>
    <col min="14341" max="14341" width="3.5" customWidth="1"/>
    <col min="14342" max="14342" width="2.33203125" customWidth="1"/>
    <col min="14343" max="14343" width="4.83203125" customWidth="1"/>
    <col min="14344" max="14344" width="4" customWidth="1"/>
    <col min="14345" max="14345" width="1.83203125" customWidth="1"/>
    <col min="14346" max="14346" width="3.5" customWidth="1"/>
    <col min="14347" max="14347" width="3.83203125" customWidth="1"/>
    <col min="14348" max="14348" width="2.83203125" customWidth="1"/>
    <col min="14349" max="14349" width="26.6640625" customWidth="1"/>
    <col min="14350" max="14350" width="3.6640625" customWidth="1"/>
    <col min="14351" max="14351" width="4.1640625" customWidth="1"/>
    <col min="14353" max="14353" width="3.5" customWidth="1"/>
    <col min="14354" max="14354" width="1" customWidth="1"/>
    <col min="14355" max="14355" width="4.33203125" customWidth="1"/>
    <col min="14356" max="14356" width="3.83203125" customWidth="1"/>
    <col min="14357" max="14357" width="5.6640625" customWidth="1"/>
    <col min="14358" max="14358" width="1.6640625" customWidth="1"/>
    <col min="14359" max="14359" width="1.1640625" customWidth="1"/>
    <col min="14360" max="14360" width="4" customWidth="1"/>
    <col min="14361" max="14361" width="8.83203125" customWidth="1"/>
    <col min="14362" max="14362" width="2.5" customWidth="1"/>
    <col min="14363" max="14363" width="1.6640625" customWidth="1"/>
    <col min="14364" max="14364" width="4.6640625" customWidth="1"/>
    <col min="14365" max="14365" width="1.5" customWidth="1"/>
    <col min="14366" max="14366" width="4.6640625" customWidth="1"/>
    <col min="14367" max="14367" width="5.5" customWidth="1"/>
    <col min="14368" max="14368" width="4.1640625" customWidth="1"/>
    <col min="14369" max="14369" width="4" customWidth="1"/>
    <col min="14370" max="14370" width="3.5" customWidth="1"/>
    <col min="14371" max="14371" width="4.5" customWidth="1"/>
    <col min="14372" max="14372" width="4.6640625" customWidth="1"/>
    <col min="14375" max="14378" width="0" hidden="1" customWidth="1"/>
    <col min="14596" max="14596" width="3.83203125" customWidth="1"/>
    <col min="14597" max="14597" width="3.5" customWidth="1"/>
    <col min="14598" max="14598" width="2.33203125" customWidth="1"/>
    <col min="14599" max="14599" width="4.83203125" customWidth="1"/>
    <col min="14600" max="14600" width="4" customWidth="1"/>
    <col min="14601" max="14601" width="1.83203125" customWidth="1"/>
    <col min="14602" max="14602" width="3.5" customWidth="1"/>
    <col min="14603" max="14603" width="3.83203125" customWidth="1"/>
    <col min="14604" max="14604" width="2.83203125" customWidth="1"/>
    <col min="14605" max="14605" width="26.6640625" customWidth="1"/>
    <col min="14606" max="14606" width="3.6640625" customWidth="1"/>
    <col min="14607" max="14607" width="4.1640625" customWidth="1"/>
    <col min="14609" max="14609" width="3.5" customWidth="1"/>
    <col min="14610" max="14610" width="1" customWidth="1"/>
    <col min="14611" max="14611" width="4.33203125" customWidth="1"/>
    <col min="14612" max="14612" width="3.83203125" customWidth="1"/>
    <col min="14613" max="14613" width="5.6640625" customWidth="1"/>
    <col min="14614" max="14614" width="1.6640625" customWidth="1"/>
    <col min="14615" max="14615" width="1.1640625" customWidth="1"/>
    <col min="14616" max="14616" width="4" customWidth="1"/>
    <col min="14617" max="14617" width="8.83203125" customWidth="1"/>
    <col min="14618" max="14618" width="2.5" customWidth="1"/>
    <col min="14619" max="14619" width="1.6640625" customWidth="1"/>
    <col min="14620" max="14620" width="4.6640625" customWidth="1"/>
    <col min="14621" max="14621" width="1.5" customWidth="1"/>
    <col min="14622" max="14622" width="4.6640625" customWidth="1"/>
    <col min="14623" max="14623" width="5.5" customWidth="1"/>
    <col min="14624" max="14624" width="4.1640625" customWidth="1"/>
    <col min="14625" max="14625" width="4" customWidth="1"/>
    <col min="14626" max="14626" width="3.5" customWidth="1"/>
    <col min="14627" max="14627" width="4.5" customWidth="1"/>
    <col min="14628" max="14628" width="4.6640625" customWidth="1"/>
    <col min="14631" max="14634" width="0" hidden="1" customWidth="1"/>
    <col min="14852" max="14852" width="3.83203125" customWidth="1"/>
    <col min="14853" max="14853" width="3.5" customWidth="1"/>
    <col min="14854" max="14854" width="2.33203125" customWidth="1"/>
    <col min="14855" max="14855" width="4.83203125" customWidth="1"/>
    <col min="14856" max="14856" width="4" customWidth="1"/>
    <col min="14857" max="14857" width="1.83203125" customWidth="1"/>
    <col min="14858" max="14858" width="3.5" customWidth="1"/>
    <col min="14859" max="14859" width="3.83203125" customWidth="1"/>
    <col min="14860" max="14860" width="2.83203125" customWidth="1"/>
    <col min="14861" max="14861" width="26.6640625" customWidth="1"/>
    <col min="14862" max="14862" width="3.6640625" customWidth="1"/>
    <col min="14863" max="14863" width="4.1640625" customWidth="1"/>
    <col min="14865" max="14865" width="3.5" customWidth="1"/>
    <col min="14866" max="14866" width="1" customWidth="1"/>
    <col min="14867" max="14867" width="4.33203125" customWidth="1"/>
    <col min="14868" max="14868" width="3.83203125" customWidth="1"/>
    <col min="14869" max="14869" width="5.6640625" customWidth="1"/>
    <col min="14870" max="14870" width="1.6640625" customWidth="1"/>
    <col min="14871" max="14871" width="1.1640625" customWidth="1"/>
    <col min="14872" max="14872" width="4" customWidth="1"/>
    <col min="14873" max="14873" width="8.83203125" customWidth="1"/>
    <col min="14874" max="14874" width="2.5" customWidth="1"/>
    <col min="14875" max="14875" width="1.6640625" customWidth="1"/>
    <col min="14876" max="14876" width="4.6640625" customWidth="1"/>
    <col min="14877" max="14877" width="1.5" customWidth="1"/>
    <col min="14878" max="14878" width="4.6640625" customWidth="1"/>
    <col min="14879" max="14879" width="5.5" customWidth="1"/>
    <col min="14880" max="14880" width="4.1640625" customWidth="1"/>
    <col min="14881" max="14881" width="4" customWidth="1"/>
    <col min="14882" max="14882" width="3.5" customWidth="1"/>
    <col min="14883" max="14883" width="4.5" customWidth="1"/>
    <col min="14884" max="14884" width="4.6640625" customWidth="1"/>
    <col min="14887" max="14890" width="0" hidden="1" customWidth="1"/>
    <col min="15108" max="15108" width="3.83203125" customWidth="1"/>
    <col min="15109" max="15109" width="3.5" customWidth="1"/>
    <col min="15110" max="15110" width="2.33203125" customWidth="1"/>
    <col min="15111" max="15111" width="4.83203125" customWidth="1"/>
    <col min="15112" max="15112" width="4" customWidth="1"/>
    <col min="15113" max="15113" width="1.83203125" customWidth="1"/>
    <col min="15114" max="15114" width="3.5" customWidth="1"/>
    <col min="15115" max="15115" width="3.83203125" customWidth="1"/>
    <col min="15116" max="15116" width="2.83203125" customWidth="1"/>
    <col min="15117" max="15117" width="26.6640625" customWidth="1"/>
    <col min="15118" max="15118" width="3.6640625" customWidth="1"/>
    <col min="15119" max="15119" width="4.1640625" customWidth="1"/>
    <col min="15121" max="15121" width="3.5" customWidth="1"/>
    <col min="15122" max="15122" width="1" customWidth="1"/>
    <col min="15123" max="15123" width="4.33203125" customWidth="1"/>
    <col min="15124" max="15124" width="3.83203125" customWidth="1"/>
    <col min="15125" max="15125" width="5.6640625" customWidth="1"/>
    <col min="15126" max="15126" width="1.6640625" customWidth="1"/>
    <col min="15127" max="15127" width="1.1640625" customWidth="1"/>
    <col min="15128" max="15128" width="4" customWidth="1"/>
    <col min="15129" max="15129" width="8.83203125" customWidth="1"/>
    <col min="15130" max="15130" width="2.5" customWidth="1"/>
    <col min="15131" max="15131" width="1.6640625" customWidth="1"/>
    <col min="15132" max="15132" width="4.6640625" customWidth="1"/>
    <col min="15133" max="15133" width="1.5" customWidth="1"/>
    <col min="15134" max="15134" width="4.6640625" customWidth="1"/>
    <col min="15135" max="15135" width="5.5" customWidth="1"/>
    <col min="15136" max="15136" width="4.1640625" customWidth="1"/>
    <col min="15137" max="15137" width="4" customWidth="1"/>
    <col min="15138" max="15138" width="3.5" customWidth="1"/>
    <col min="15139" max="15139" width="4.5" customWidth="1"/>
    <col min="15140" max="15140" width="4.6640625" customWidth="1"/>
    <col min="15143" max="15146" width="0" hidden="1" customWidth="1"/>
    <col min="15364" max="15364" width="3.83203125" customWidth="1"/>
    <col min="15365" max="15365" width="3.5" customWidth="1"/>
    <col min="15366" max="15366" width="2.33203125" customWidth="1"/>
    <col min="15367" max="15367" width="4.83203125" customWidth="1"/>
    <col min="15368" max="15368" width="4" customWidth="1"/>
    <col min="15369" max="15369" width="1.83203125" customWidth="1"/>
    <col min="15370" max="15370" width="3.5" customWidth="1"/>
    <col min="15371" max="15371" width="3.83203125" customWidth="1"/>
    <col min="15372" max="15372" width="2.83203125" customWidth="1"/>
    <col min="15373" max="15373" width="26.6640625" customWidth="1"/>
    <col min="15374" max="15374" width="3.6640625" customWidth="1"/>
    <col min="15375" max="15375" width="4.1640625" customWidth="1"/>
    <col min="15377" max="15377" width="3.5" customWidth="1"/>
    <col min="15378" max="15378" width="1" customWidth="1"/>
    <col min="15379" max="15379" width="4.33203125" customWidth="1"/>
    <col min="15380" max="15380" width="3.83203125" customWidth="1"/>
    <col min="15381" max="15381" width="5.6640625" customWidth="1"/>
    <col min="15382" max="15382" width="1.6640625" customWidth="1"/>
    <col min="15383" max="15383" width="1.1640625" customWidth="1"/>
    <col min="15384" max="15384" width="4" customWidth="1"/>
    <col min="15385" max="15385" width="8.83203125" customWidth="1"/>
    <col min="15386" max="15386" width="2.5" customWidth="1"/>
    <col min="15387" max="15387" width="1.6640625" customWidth="1"/>
    <col min="15388" max="15388" width="4.6640625" customWidth="1"/>
    <col min="15389" max="15389" width="1.5" customWidth="1"/>
    <col min="15390" max="15390" width="4.6640625" customWidth="1"/>
    <col min="15391" max="15391" width="5.5" customWidth="1"/>
    <col min="15392" max="15392" width="4.1640625" customWidth="1"/>
    <col min="15393" max="15393" width="4" customWidth="1"/>
    <col min="15394" max="15394" width="3.5" customWidth="1"/>
    <col min="15395" max="15395" width="4.5" customWidth="1"/>
    <col min="15396" max="15396" width="4.6640625" customWidth="1"/>
    <col min="15399" max="15402" width="0" hidden="1" customWidth="1"/>
    <col min="15620" max="15620" width="3.83203125" customWidth="1"/>
    <col min="15621" max="15621" width="3.5" customWidth="1"/>
    <col min="15622" max="15622" width="2.33203125" customWidth="1"/>
    <col min="15623" max="15623" width="4.83203125" customWidth="1"/>
    <col min="15624" max="15624" width="4" customWidth="1"/>
    <col min="15625" max="15625" width="1.83203125" customWidth="1"/>
    <col min="15626" max="15626" width="3.5" customWidth="1"/>
    <col min="15627" max="15627" width="3.83203125" customWidth="1"/>
    <col min="15628" max="15628" width="2.83203125" customWidth="1"/>
    <col min="15629" max="15629" width="26.6640625" customWidth="1"/>
    <col min="15630" max="15630" width="3.6640625" customWidth="1"/>
    <col min="15631" max="15631" width="4.1640625" customWidth="1"/>
    <col min="15633" max="15633" width="3.5" customWidth="1"/>
    <col min="15634" max="15634" width="1" customWidth="1"/>
    <col min="15635" max="15635" width="4.33203125" customWidth="1"/>
    <col min="15636" max="15636" width="3.83203125" customWidth="1"/>
    <col min="15637" max="15637" width="5.6640625" customWidth="1"/>
    <col min="15638" max="15638" width="1.6640625" customWidth="1"/>
    <col min="15639" max="15639" width="1.1640625" customWidth="1"/>
    <col min="15640" max="15640" width="4" customWidth="1"/>
    <col min="15641" max="15641" width="8.83203125" customWidth="1"/>
    <col min="15642" max="15642" width="2.5" customWidth="1"/>
    <col min="15643" max="15643" width="1.6640625" customWidth="1"/>
    <col min="15644" max="15644" width="4.6640625" customWidth="1"/>
    <col min="15645" max="15645" width="1.5" customWidth="1"/>
    <col min="15646" max="15646" width="4.6640625" customWidth="1"/>
    <col min="15647" max="15647" width="5.5" customWidth="1"/>
    <col min="15648" max="15648" width="4.1640625" customWidth="1"/>
    <col min="15649" max="15649" width="4" customWidth="1"/>
    <col min="15650" max="15650" width="3.5" customWidth="1"/>
    <col min="15651" max="15651" width="4.5" customWidth="1"/>
    <col min="15652" max="15652" width="4.6640625" customWidth="1"/>
    <col min="15655" max="15658" width="0" hidden="1" customWidth="1"/>
    <col min="15876" max="15876" width="3.83203125" customWidth="1"/>
    <col min="15877" max="15877" width="3.5" customWidth="1"/>
    <col min="15878" max="15878" width="2.33203125" customWidth="1"/>
    <col min="15879" max="15879" width="4.83203125" customWidth="1"/>
    <col min="15880" max="15880" width="4" customWidth="1"/>
    <col min="15881" max="15881" width="1.83203125" customWidth="1"/>
    <col min="15882" max="15882" width="3.5" customWidth="1"/>
    <col min="15883" max="15883" width="3.83203125" customWidth="1"/>
    <col min="15884" max="15884" width="2.83203125" customWidth="1"/>
    <col min="15885" max="15885" width="26.6640625" customWidth="1"/>
    <col min="15886" max="15886" width="3.6640625" customWidth="1"/>
    <col min="15887" max="15887" width="4.1640625" customWidth="1"/>
    <col min="15889" max="15889" width="3.5" customWidth="1"/>
    <col min="15890" max="15890" width="1" customWidth="1"/>
    <col min="15891" max="15891" width="4.33203125" customWidth="1"/>
    <col min="15892" max="15892" width="3.83203125" customWidth="1"/>
    <col min="15893" max="15893" width="5.6640625" customWidth="1"/>
    <col min="15894" max="15894" width="1.6640625" customWidth="1"/>
    <col min="15895" max="15895" width="1.1640625" customWidth="1"/>
    <col min="15896" max="15896" width="4" customWidth="1"/>
    <col min="15897" max="15897" width="8.83203125" customWidth="1"/>
    <col min="15898" max="15898" width="2.5" customWidth="1"/>
    <col min="15899" max="15899" width="1.6640625" customWidth="1"/>
    <col min="15900" max="15900" width="4.6640625" customWidth="1"/>
    <col min="15901" max="15901" width="1.5" customWidth="1"/>
    <col min="15902" max="15902" width="4.6640625" customWidth="1"/>
    <col min="15903" max="15903" width="5.5" customWidth="1"/>
    <col min="15904" max="15904" width="4.1640625" customWidth="1"/>
    <col min="15905" max="15905" width="4" customWidth="1"/>
    <col min="15906" max="15906" width="3.5" customWidth="1"/>
    <col min="15907" max="15907" width="4.5" customWidth="1"/>
    <col min="15908" max="15908" width="4.6640625" customWidth="1"/>
    <col min="15911" max="15914" width="0" hidden="1" customWidth="1"/>
    <col min="16132" max="16132" width="3.83203125" customWidth="1"/>
    <col min="16133" max="16133" width="3.5" customWidth="1"/>
    <col min="16134" max="16134" width="2.33203125" customWidth="1"/>
    <col min="16135" max="16135" width="4.83203125" customWidth="1"/>
    <col min="16136" max="16136" width="4" customWidth="1"/>
    <col min="16137" max="16137" width="1.83203125" customWidth="1"/>
    <col min="16138" max="16138" width="3.5" customWidth="1"/>
    <col min="16139" max="16139" width="3.83203125" customWidth="1"/>
    <col min="16140" max="16140" width="2.83203125" customWidth="1"/>
    <col min="16141" max="16141" width="26.6640625" customWidth="1"/>
    <col min="16142" max="16142" width="3.6640625" customWidth="1"/>
    <col min="16143" max="16143" width="4.1640625" customWidth="1"/>
    <col min="16145" max="16145" width="3.5" customWidth="1"/>
    <col min="16146" max="16146" width="1" customWidth="1"/>
    <col min="16147" max="16147" width="4.33203125" customWidth="1"/>
    <col min="16148" max="16148" width="3.83203125" customWidth="1"/>
    <col min="16149" max="16149" width="5.6640625" customWidth="1"/>
    <col min="16150" max="16150" width="1.6640625" customWidth="1"/>
    <col min="16151" max="16151" width="1.1640625" customWidth="1"/>
    <col min="16152" max="16152" width="4" customWidth="1"/>
    <col min="16153" max="16153" width="8.83203125" customWidth="1"/>
    <col min="16154" max="16154" width="2.5" customWidth="1"/>
    <col min="16155" max="16155" width="1.6640625" customWidth="1"/>
    <col min="16156" max="16156" width="4.6640625" customWidth="1"/>
    <col min="16157" max="16157" width="1.5" customWidth="1"/>
    <col min="16158" max="16158" width="4.6640625" customWidth="1"/>
    <col min="16159" max="16159" width="5.5" customWidth="1"/>
    <col min="16160" max="16160" width="4.1640625" customWidth="1"/>
    <col min="16161" max="16161" width="4" customWidth="1"/>
    <col min="16162" max="16162" width="3.5" customWidth="1"/>
    <col min="16163" max="16163" width="4.5" customWidth="1"/>
    <col min="16164" max="16164" width="4.6640625" customWidth="1"/>
    <col min="16167" max="16170" width="0" hidden="1" customWidth="1"/>
  </cols>
  <sheetData>
    <row r="2" spans="4:30">
      <c r="D2" s="461" t="s">
        <v>64</v>
      </c>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33"/>
    </row>
    <row r="3" spans="4:30">
      <c r="D3" s="462" t="s">
        <v>65</v>
      </c>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34"/>
    </row>
    <row r="4" spans="4:30">
      <c r="D4" s="463" t="s">
        <v>66</v>
      </c>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35"/>
    </row>
    <row r="5" spans="4:30">
      <c r="D5" s="36"/>
      <c r="E5" s="36"/>
      <c r="F5" s="36"/>
      <c r="G5" s="36"/>
      <c r="H5" s="36"/>
      <c r="I5" s="36"/>
      <c r="J5" s="36"/>
      <c r="K5" s="36"/>
      <c r="L5" s="36"/>
      <c r="M5" s="37"/>
      <c r="N5" s="36"/>
      <c r="O5" s="36"/>
      <c r="P5" s="37" t="s">
        <v>67</v>
      </c>
      <c r="Q5" s="36"/>
      <c r="R5" s="36"/>
      <c r="S5" s="36"/>
      <c r="T5" s="36"/>
      <c r="U5" s="36"/>
      <c r="V5" s="36"/>
      <c r="W5" s="36"/>
      <c r="X5" s="36"/>
      <c r="Y5" s="36"/>
      <c r="Z5" s="36"/>
      <c r="AA5" s="36"/>
      <c r="AB5" s="36"/>
      <c r="AC5" s="36"/>
      <c r="AD5" s="36"/>
    </row>
    <row r="6" spans="4:30" ht="27" customHeight="1">
      <c r="D6" s="449" t="s">
        <v>68</v>
      </c>
      <c r="E6" s="450"/>
      <c r="F6" s="450"/>
      <c r="G6" s="450"/>
      <c r="H6" s="450"/>
      <c r="I6" s="450"/>
      <c r="J6" s="450"/>
      <c r="K6" s="450"/>
      <c r="L6" s="450"/>
      <c r="M6" s="450"/>
      <c r="N6" s="450"/>
      <c r="O6" s="450"/>
      <c r="P6" s="451"/>
      <c r="Q6" s="449" t="s">
        <v>69</v>
      </c>
      <c r="R6" s="450"/>
      <c r="S6" s="450"/>
      <c r="T6" s="450"/>
      <c r="U6" s="450"/>
      <c r="V6" s="450"/>
      <c r="W6" s="450"/>
      <c r="X6" s="450"/>
      <c r="Y6" s="450"/>
      <c r="Z6" s="450"/>
      <c r="AA6" s="450"/>
      <c r="AB6" s="450"/>
      <c r="AC6" s="451"/>
      <c r="AD6" s="37"/>
    </row>
    <row r="7" spans="4:30" ht="15" customHeight="1">
      <c r="D7" s="464" t="s">
        <v>198</v>
      </c>
      <c r="E7" s="465"/>
      <c r="F7" s="465"/>
      <c r="G7" s="465"/>
      <c r="H7" s="465"/>
      <c r="I7" s="465"/>
      <c r="J7" s="465"/>
      <c r="K7" s="465"/>
      <c r="L7" s="465"/>
      <c r="M7" s="465"/>
      <c r="N7" s="465"/>
      <c r="O7" s="465"/>
      <c r="P7" s="466"/>
      <c r="Q7" s="570" t="str">
        <f>'ArthikDisha IT CAL FY 2026-27'!C3</f>
        <v>ARTHIKDISHA</v>
      </c>
      <c r="R7" s="571"/>
      <c r="S7" s="571"/>
      <c r="T7" s="571"/>
      <c r="U7" s="571"/>
      <c r="V7" s="571"/>
      <c r="W7" s="571"/>
      <c r="X7" s="571"/>
      <c r="Y7" s="571"/>
      <c r="Z7" s="571"/>
      <c r="AA7" s="571"/>
      <c r="AB7" s="571"/>
      <c r="AC7" s="572"/>
      <c r="AD7" s="38"/>
    </row>
    <row r="8" spans="4:30">
      <c r="D8" s="446" t="s">
        <v>70</v>
      </c>
      <c r="E8" s="447"/>
      <c r="F8" s="447"/>
      <c r="G8" s="447"/>
      <c r="H8" s="447"/>
      <c r="I8" s="448"/>
      <c r="J8" s="449" t="s">
        <v>71</v>
      </c>
      <c r="K8" s="450"/>
      <c r="L8" s="450"/>
      <c r="M8" s="450"/>
      <c r="N8" s="450"/>
      <c r="O8" s="450"/>
      <c r="P8" s="451"/>
      <c r="Q8" s="449" t="s">
        <v>72</v>
      </c>
      <c r="R8" s="450"/>
      <c r="S8" s="450"/>
      <c r="T8" s="450"/>
      <c r="U8" s="450"/>
      <c r="V8" s="450"/>
      <c r="W8" s="450"/>
      <c r="X8" s="450"/>
      <c r="Y8" s="450"/>
      <c r="Z8" s="450"/>
      <c r="AA8" s="450"/>
      <c r="AB8" s="450"/>
      <c r="AC8" s="451"/>
      <c r="AD8" s="37"/>
    </row>
    <row r="9" spans="4:30">
      <c r="D9" s="452"/>
      <c r="E9" s="453"/>
      <c r="F9" s="453"/>
      <c r="G9" s="453"/>
      <c r="H9" s="453"/>
      <c r="I9" s="454"/>
      <c r="J9" s="455"/>
      <c r="K9" s="456"/>
      <c r="L9" s="456"/>
      <c r="M9" s="456"/>
      <c r="N9" s="456"/>
      <c r="O9" s="456"/>
      <c r="P9" s="457"/>
      <c r="Q9" s="458" t="str">
        <f>'ArthikDisha IT CAL FY 2026-27'!C4</f>
        <v>ARTPD2025X</v>
      </c>
      <c r="R9" s="459"/>
      <c r="S9" s="459"/>
      <c r="T9" s="459"/>
      <c r="U9" s="459"/>
      <c r="V9" s="459"/>
      <c r="W9" s="459"/>
      <c r="X9" s="459"/>
      <c r="Y9" s="459"/>
      <c r="Z9" s="459"/>
      <c r="AA9" s="459"/>
      <c r="AB9" s="459"/>
      <c r="AC9" s="460"/>
      <c r="AD9" s="39"/>
    </row>
    <row r="10" spans="4:30">
      <c r="D10" s="446" t="s">
        <v>73</v>
      </c>
      <c r="E10" s="447"/>
      <c r="F10" s="447"/>
      <c r="G10" s="447"/>
      <c r="H10" s="447"/>
      <c r="I10" s="447"/>
      <c r="J10" s="447"/>
      <c r="K10" s="447"/>
      <c r="L10" s="447"/>
      <c r="M10" s="447"/>
      <c r="N10" s="447"/>
      <c r="O10" s="447"/>
      <c r="P10" s="448"/>
      <c r="Q10" s="478" t="s">
        <v>74</v>
      </c>
      <c r="R10" s="479"/>
      <c r="S10" s="479"/>
      <c r="T10" s="479"/>
      <c r="U10" s="480"/>
      <c r="V10" s="479" t="s">
        <v>75</v>
      </c>
      <c r="W10" s="479"/>
      <c r="X10" s="479"/>
      <c r="Y10" s="479"/>
      <c r="Z10" s="479"/>
      <c r="AA10" s="479"/>
      <c r="AB10" s="479"/>
      <c r="AC10" s="480"/>
      <c r="AD10" s="40"/>
    </row>
    <row r="11" spans="4:30">
      <c r="D11" s="473" t="s">
        <v>76</v>
      </c>
      <c r="E11" s="474"/>
      <c r="F11" s="474"/>
      <c r="G11" s="474"/>
      <c r="H11" s="474"/>
      <c r="I11" s="474"/>
      <c r="J11" s="474"/>
      <c r="K11" s="474"/>
      <c r="L11" s="474"/>
      <c r="M11" s="474"/>
      <c r="N11" s="474"/>
      <c r="O11" s="474"/>
      <c r="P11" s="474"/>
      <c r="Q11" s="477" t="s">
        <v>240</v>
      </c>
      <c r="R11" s="477"/>
      <c r="S11" s="477"/>
      <c r="T11" s="477"/>
      <c r="U11" s="477"/>
      <c r="V11" s="478" t="s">
        <v>77</v>
      </c>
      <c r="W11" s="479"/>
      <c r="X11" s="479"/>
      <c r="Y11" s="480"/>
      <c r="Z11" s="478" t="s">
        <v>78</v>
      </c>
      <c r="AA11" s="479"/>
      <c r="AB11" s="479"/>
      <c r="AC11" s="480"/>
      <c r="AD11" s="40"/>
    </row>
    <row r="12" spans="4:30">
      <c r="D12" s="475"/>
      <c r="E12" s="476"/>
      <c r="F12" s="476"/>
      <c r="G12" s="476"/>
      <c r="H12" s="476"/>
      <c r="I12" s="476"/>
      <c r="J12" s="476"/>
      <c r="K12" s="476"/>
      <c r="L12" s="476"/>
      <c r="M12" s="476"/>
      <c r="N12" s="476"/>
      <c r="O12" s="476"/>
      <c r="P12" s="476"/>
      <c r="Q12" s="477"/>
      <c r="R12" s="477"/>
      <c r="S12" s="477"/>
      <c r="T12" s="477"/>
      <c r="U12" s="477"/>
      <c r="V12" s="481">
        <v>46113</v>
      </c>
      <c r="W12" s="471"/>
      <c r="X12" s="471"/>
      <c r="Y12" s="472"/>
      <c r="Z12" s="573">
        <v>46477</v>
      </c>
      <c r="AA12" s="574"/>
      <c r="AB12" s="574"/>
      <c r="AC12" s="575"/>
      <c r="AD12" s="41"/>
    </row>
    <row r="13" spans="4:30" ht="42" customHeight="1">
      <c r="D13" s="490" t="s">
        <v>79</v>
      </c>
      <c r="E13" s="491"/>
      <c r="F13" s="492"/>
      <c r="G13" s="493" t="s">
        <v>80</v>
      </c>
      <c r="H13" s="494"/>
      <c r="I13" s="494"/>
      <c r="J13" s="494"/>
      <c r="K13" s="494"/>
      <c r="L13" s="494"/>
      <c r="M13" s="494"/>
      <c r="N13" s="494"/>
      <c r="O13" s="494"/>
      <c r="P13" s="495"/>
      <c r="Q13" s="493" t="s">
        <v>81</v>
      </c>
      <c r="R13" s="494"/>
      <c r="S13" s="494"/>
      <c r="T13" s="494"/>
      <c r="U13" s="494"/>
      <c r="V13" s="494"/>
      <c r="W13" s="495"/>
      <c r="X13" s="493" t="s">
        <v>82</v>
      </c>
      <c r="Y13" s="494"/>
      <c r="Z13" s="494"/>
      <c r="AA13" s="494"/>
      <c r="AB13" s="494"/>
      <c r="AC13" s="495"/>
      <c r="AD13" s="42"/>
    </row>
    <row r="14" spans="4:30">
      <c r="D14" s="449" t="s">
        <v>83</v>
      </c>
      <c r="E14" s="450"/>
      <c r="F14" s="451"/>
      <c r="G14" s="496">
        <v>0</v>
      </c>
      <c r="H14" s="497"/>
      <c r="I14" s="497"/>
      <c r="J14" s="497"/>
      <c r="K14" s="497"/>
      <c r="L14" s="497"/>
      <c r="M14" s="497"/>
      <c r="N14" s="497"/>
      <c r="O14" s="497"/>
      <c r="P14" s="498"/>
      <c r="Q14" s="488">
        <v>0</v>
      </c>
      <c r="R14" s="489"/>
      <c r="S14" s="489"/>
      <c r="T14" s="489"/>
      <c r="U14" s="489"/>
      <c r="V14" s="43"/>
      <c r="W14" s="44"/>
      <c r="X14" s="488">
        <v>0</v>
      </c>
      <c r="Y14" s="489"/>
      <c r="Z14" s="489"/>
      <c r="AA14" s="489"/>
      <c r="AB14" s="43"/>
      <c r="AC14" s="45"/>
      <c r="AD14" s="46"/>
    </row>
    <row r="15" spans="4:30">
      <c r="D15" s="449" t="s">
        <v>84</v>
      </c>
      <c r="E15" s="450"/>
      <c r="F15" s="451"/>
      <c r="G15" s="496">
        <v>0</v>
      </c>
      <c r="H15" s="497"/>
      <c r="I15" s="497"/>
      <c r="J15" s="497"/>
      <c r="K15" s="497"/>
      <c r="L15" s="497"/>
      <c r="M15" s="497"/>
      <c r="N15" s="497"/>
      <c r="O15" s="497"/>
      <c r="P15" s="498"/>
      <c r="Q15" s="488">
        <v>0</v>
      </c>
      <c r="R15" s="489"/>
      <c r="S15" s="489"/>
      <c r="T15" s="489"/>
      <c r="U15" s="489"/>
      <c r="V15" s="43"/>
      <c r="W15" s="44"/>
      <c r="X15" s="488">
        <v>0</v>
      </c>
      <c r="Y15" s="489"/>
      <c r="Z15" s="489"/>
      <c r="AA15" s="489"/>
      <c r="AB15" s="43"/>
      <c r="AC15" s="45"/>
      <c r="AD15" s="46"/>
    </row>
    <row r="16" spans="4:30">
      <c r="D16" s="449" t="s">
        <v>85</v>
      </c>
      <c r="E16" s="450"/>
      <c r="F16" s="451"/>
      <c r="G16" s="496">
        <v>0</v>
      </c>
      <c r="H16" s="497"/>
      <c r="I16" s="497"/>
      <c r="J16" s="497"/>
      <c r="K16" s="497"/>
      <c r="L16" s="497"/>
      <c r="M16" s="497"/>
      <c r="N16" s="497"/>
      <c r="O16" s="497"/>
      <c r="P16" s="498"/>
      <c r="Q16" s="488">
        <v>0</v>
      </c>
      <c r="R16" s="489"/>
      <c r="S16" s="489"/>
      <c r="T16" s="489"/>
      <c r="U16" s="489"/>
      <c r="V16" s="43"/>
      <c r="W16" s="44"/>
      <c r="X16" s="488">
        <v>0</v>
      </c>
      <c r="Y16" s="489"/>
      <c r="Z16" s="489"/>
      <c r="AA16" s="489"/>
      <c r="AB16" s="43"/>
      <c r="AC16" s="45"/>
      <c r="AD16" s="46"/>
    </row>
    <row r="17" spans="4:30">
      <c r="D17" s="482" t="s">
        <v>86</v>
      </c>
      <c r="E17" s="483"/>
      <c r="F17" s="484"/>
      <c r="G17" s="485">
        <v>0</v>
      </c>
      <c r="H17" s="486"/>
      <c r="I17" s="486"/>
      <c r="J17" s="486"/>
      <c r="K17" s="486"/>
      <c r="L17" s="486"/>
      <c r="M17" s="486"/>
      <c r="N17" s="486"/>
      <c r="O17" s="486"/>
      <c r="P17" s="487"/>
      <c r="Q17" s="488">
        <v>0</v>
      </c>
      <c r="R17" s="489"/>
      <c r="S17" s="489"/>
      <c r="T17" s="489"/>
      <c r="U17" s="489"/>
      <c r="V17" s="43"/>
      <c r="W17" s="44"/>
      <c r="X17" s="488"/>
      <c r="Y17" s="489"/>
      <c r="Z17" s="489"/>
      <c r="AA17" s="489"/>
      <c r="AB17" s="43"/>
      <c r="AC17" s="45"/>
      <c r="AD17" s="46"/>
    </row>
    <row r="18" spans="4:30">
      <c r="D18" s="449" t="s">
        <v>87</v>
      </c>
      <c r="E18" s="450"/>
      <c r="F18" s="450"/>
      <c r="G18" s="47"/>
      <c r="H18" s="47"/>
      <c r="I18" s="47"/>
      <c r="J18" s="47"/>
      <c r="K18" s="47"/>
      <c r="L18" s="47"/>
      <c r="M18" s="47"/>
      <c r="N18" s="47"/>
      <c r="O18" s="47"/>
      <c r="P18" s="47"/>
      <c r="Q18" s="499">
        <v>0</v>
      </c>
      <c r="R18" s="499"/>
      <c r="S18" s="499"/>
      <c r="T18" s="499"/>
      <c r="U18" s="499"/>
      <c r="V18" s="48"/>
      <c r="W18" s="48"/>
      <c r="X18" s="499">
        <v>0</v>
      </c>
      <c r="Y18" s="499"/>
      <c r="Z18" s="499"/>
      <c r="AA18" s="499"/>
      <c r="AB18" s="48"/>
      <c r="AC18" s="45"/>
      <c r="AD18" s="46"/>
    </row>
    <row r="19" spans="4:30">
      <c r="D19" s="506" t="s">
        <v>88</v>
      </c>
      <c r="E19" s="507"/>
      <c r="F19" s="507"/>
      <c r="G19" s="507"/>
      <c r="H19" s="507"/>
      <c r="I19" s="507"/>
      <c r="J19" s="507"/>
      <c r="K19" s="507"/>
      <c r="L19" s="507"/>
      <c r="M19" s="507"/>
      <c r="N19" s="507"/>
      <c r="O19" s="507"/>
      <c r="P19" s="507"/>
      <c r="Q19" s="507"/>
      <c r="R19" s="507"/>
      <c r="S19" s="507"/>
      <c r="T19" s="507"/>
      <c r="U19" s="507"/>
      <c r="V19" s="507"/>
      <c r="W19" s="507"/>
      <c r="X19" s="507"/>
      <c r="Y19" s="507"/>
      <c r="Z19" s="507"/>
      <c r="AA19" s="507"/>
      <c r="AB19" s="507"/>
      <c r="AC19" s="508"/>
      <c r="AD19" s="49"/>
    </row>
    <row r="20" spans="4:30">
      <c r="D20" s="50" t="s">
        <v>89</v>
      </c>
      <c r="E20" s="51"/>
      <c r="F20" s="51"/>
      <c r="G20" s="51"/>
      <c r="H20" s="51"/>
      <c r="I20" s="51"/>
      <c r="J20" s="51"/>
      <c r="K20" s="51"/>
      <c r="L20" s="51"/>
      <c r="M20" s="51"/>
      <c r="N20" s="51"/>
      <c r="O20" s="51"/>
      <c r="P20" s="51"/>
      <c r="Q20" s="51"/>
      <c r="R20" s="51"/>
      <c r="S20" s="51"/>
      <c r="T20" s="51"/>
      <c r="U20" s="51"/>
      <c r="V20" s="51"/>
      <c r="W20" s="51"/>
      <c r="X20" s="51"/>
      <c r="Y20" s="51"/>
      <c r="Z20" s="51"/>
      <c r="AA20" s="51"/>
      <c r="AB20" s="51"/>
      <c r="AC20" s="52"/>
      <c r="AD20" s="36"/>
    </row>
    <row r="21" spans="4:30">
      <c r="D21" s="53">
        <v>1</v>
      </c>
      <c r="E21" s="54" t="s">
        <v>90</v>
      </c>
      <c r="F21" s="55"/>
      <c r="G21" s="55"/>
      <c r="H21" s="55"/>
      <c r="I21" s="55"/>
      <c r="J21" s="55"/>
      <c r="K21" s="55"/>
      <c r="L21" s="55"/>
      <c r="M21" s="55"/>
      <c r="N21" s="55"/>
      <c r="O21" s="55"/>
      <c r="P21" s="55"/>
      <c r="Q21" s="56"/>
      <c r="R21" s="55"/>
      <c r="S21" s="55"/>
      <c r="T21" s="55"/>
      <c r="U21" s="55"/>
      <c r="V21" s="57"/>
      <c r="W21" s="58"/>
      <c r="X21" s="58"/>
      <c r="Y21" s="58"/>
      <c r="Z21" s="58"/>
      <c r="AA21" s="58"/>
      <c r="AB21" s="58"/>
      <c r="AC21" s="59"/>
      <c r="AD21" s="60"/>
    </row>
    <row r="22" spans="4:30">
      <c r="D22" s="53"/>
      <c r="E22" s="61" t="s">
        <v>91</v>
      </c>
      <c r="F22" s="500" t="s">
        <v>92</v>
      </c>
      <c r="G22" s="500"/>
      <c r="H22" s="500"/>
      <c r="I22" s="500"/>
      <c r="J22" s="500"/>
      <c r="K22" s="500"/>
      <c r="L22" s="500"/>
      <c r="M22" s="500"/>
      <c r="N22" s="500"/>
      <c r="O22" s="500"/>
      <c r="P22" s="500"/>
      <c r="Q22" s="62" t="s">
        <v>93</v>
      </c>
      <c r="R22" s="509">
        <f>'ArthikDisha IT CAL FY 2026-27'!E35</f>
        <v>1500000</v>
      </c>
      <c r="S22" s="509"/>
      <c r="T22" s="509"/>
      <c r="U22" s="509"/>
      <c r="V22" s="60"/>
      <c r="W22" s="510"/>
      <c r="X22" s="510"/>
      <c r="Y22" s="510"/>
      <c r="Z22" s="60"/>
      <c r="AA22" s="60"/>
      <c r="AB22" s="60"/>
      <c r="AC22" s="63"/>
      <c r="AD22" s="60"/>
    </row>
    <row r="23" spans="4:30" ht="25.5" customHeight="1">
      <c r="D23" s="53"/>
      <c r="E23" s="61" t="s">
        <v>94</v>
      </c>
      <c r="F23" s="511" t="s">
        <v>95</v>
      </c>
      <c r="G23" s="511"/>
      <c r="H23" s="511"/>
      <c r="I23" s="511"/>
      <c r="J23" s="511"/>
      <c r="K23" s="511"/>
      <c r="L23" s="511"/>
      <c r="M23" s="511"/>
      <c r="N23" s="511"/>
      <c r="O23" s="511"/>
      <c r="P23" s="511"/>
      <c r="Q23" s="62" t="s">
        <v>93</v>
      </c>
      <c r="R23" s="501">
        <v>0</v>
      </c>
      <c r="S23" s="502"/>
      <c r="T23" s="502"/>
      <c r="U23" s="502"/>
      <c r="V23" s="60"/>
      <c r="W23" s="510"/>
      <c r="X23" s="510"/>
      <c r="Y23" s="510"/>
      <c r="Z23" s="60"/>
      <c r="AA23" s="60"/>
      <c r="AB23" s="60"/>
      <c r="AC23" s="63"/>
      <c r="AD23" s="60"/>
    </row>
    <row r="24" spans="4:30" ht="29.25" customHeight="1">
      <c r="D24" s="53"/>
      <c r="E24" s="61" t="s">
        <v>96</v>
      </c>
      <c r="F24" s="500" t="s">
        <v>97</v>
      </c>
      <c r="G24" s="500"/>
      <c r="H24" s="500"/>
      <c r="I24" s="500"/>
      <c r="J24" s="500"/>
      <c r="K24" s="500"/>
      <c r="L24" s="500"/>
      <c r="M24" s="500"/>
      <c r="N24" s="500"/>
      <c r="O24" s="500"/>
      <c r="P24" s="500"/>
      <c r="Q24" s="62" t="s">
        <v>93</v>
      </c>
      <c r="R24" s="501">
        <v>0</v>
      </c>
      <c r="S24" s="502"/>
      <c r="T24" s="502"/>
      <c r="U24" s="502"/>
      <c r="V24" s="60"/>
      <c r="W24" s="503"/>
      <c r="X24" s="503"/>
      <c r="Y24" s="503"/>
      <c r="Z24" s="60"/>
      <c r="AA24" s="60"/>
      <c r="AB24" s="60"/>
      <c r="AC24" s="63"/>
      <c r="AD24" s="60"/>
    </row>
    <row r="25" spans="4:30">
      <c r="D25" s="64"/>
      <c r="E25" s="50" t="s">
        <v>98</v>
      </c>
      <c r="F25" s="51" t="s">
        <v>87</v>
      </c>
      <c r="G25" s="51"/>
      <c r="H25" s="51"/>
      <c r="I25" s="51"/>
      <c r="J25" s="51"/>
      <c r="K25" s="51"/>
      <c r="L25" s="51"/>
      <c r="M25" s="51"/>
      <c r="N25" s="51"/>
      <c r="O25" s="51"/>
      <c r="P25" s="51"/>
      <c r="Q25" s="65" t="s">
        <v>93</v>
      </c>
      <c r="R25" s="66"/>
      <c r="S25" s="66"/>
      <c r="T25" s="66"/>
      <c r="U25" s="66"/>
      <c r="V25" s="504">
        <f>R22+R23+R24</f>
        <v>1500000</v>
      </c>
      <c r="W25" s="504"/>
      <c r="X25" s="504"/>
      <c r="Y25" s="504"/>
      <c r="Z25" s="67"/>
      <c r="AA25" s="58"/>
      <c r="AB25" s="58"/>
      <c r="AC25" s="59"/>
      <c r="AD25" s="60"/>
    </row>
    <row r="26" spans="4:30">
      <c r="D26" s="68">
        <v>2</v>
      </c>
      <c r="E26" s="69" t="s">
        <v>99</v>
      </c>
      <c r="F26" s="36"/>
      <c r="G26" s="36" t="s">
        <v>100</v>
      </c>
      <c r="H26" s="36"/>
      <c r="I26" s="36"/>
      <c r="J26" s="36"/>
      <c r="K26" s="36"/>
      <c r="L26" s="36"/>
      <c r="M26" s="36"/>
      <c r="N26" s="36"/>
      <c r="O26" s="36"/>
      <c r="P26" s="36"/>
      <c r="Q26" s="70"/>
      <c r="R26" s="505">
        <f>'ArthikDisha IT CAL FY 2026-27'!D42</f>
        <v>50000</v>
      </c>
      <c r="S26" s="505"/>
      <c r="T26" s="505"/>
      <c r="U26" s="505"/>
      <c r="V26" s="55"/>
      <c r="W26" s="71"/>
      <c r="X26" s="71"/>
      <c r="Y26" s="71"/>
      <c r="Z26" s="55"/>
      <c r="AA26" s="55"/>
      <c r="AB26" s="55"/>
      <c r="AC26" s="72"/>
      <c r="AD26" s="36"/>
    </row>
    <row r="27" spans="4:30">
      <c r="D27" s="73"/>
      <c r="E27" s="69" t="s">
        <v>101</v>
      </c>
      <c r="F27" s="36"/>
      <c r="G27" s="36"/>
      <c r="H27" s="36"/>
      <c r="I27" s="36"/>
      <c r="J27" s="36" t="s">
        <v>102</v>
      </c>
      <c r="K27" s="36"/>
      <c r="L27" s="36"/>
      <c r="M27" s="36"/>
      <c r="N27" s="36"/>
      <c r="O27" s="36"/>
      <c r="P27" s="36"/>
      <c r="Q27" s="70" t="s">
        <v>93</v>
      </c>
      <c r="R27" s="505">
        <f>'ArthikDisha IT CAL FY 2026-27'!D37</f>
        <v>0</v>
      </c>
      <c r="S27" s="505"/>
      <c r="T27" s="505"/>
      <c r="U27" s="505"/>
      <c r="V27" s="74"/>
      <c r="W27" s="75"/>
      <c r="X27" s="36"/>
      <c r="Y27" s="36"/>
      <c r="Z27" s="36"/>
      <c r="AA27" s="36"/>
      <c r="AB27" s="36"/>
      <c r="AC27" s="76"/>
      <c r="AD27" s="36"/>
    </row>
    <row r="28" spans="4:30">
      <c r="D28" s="64"/>
      <c r="E28" s="77"/>
      <c r="F28" s="36"/>
      <c r="G28" s="36"/>
      <c r="H28" s="36"/>
      <c r="I28" s="36"/>
      <c r="J28" s="36"/>
      <c r="K28" s="36"/>
      <c r="L28" s="36"/>
      <c r="M28" s="36"/>
      <c r="N28" s="36"/>
      <c r="O28" s="36"/>
      <c r="P28" s="78" t="s">
        <v>103</v>
      </c>
      <c r="Q28" s="79" t="s">
        <v>93</v>
      </c>
      <c r="R28" s="585"/>
      <c r="S28" s="585"/>
      <c r="T28" s="585"/>
      <c r="U28" s="585"/>
      <c r="V28" s="563">
        <f>R26</f>
        <v>50000</v>
      </c>
      <c r="W28" s="563"/>
      <c r="X28" s="563"/>
      <c r="Y28" s="563"/>
      <c r="Z28" s="80"/>
      <c r="AA28" s="80"/>
      <c r="AB28" s="80"/>
      <c r="AC28" s="81"/>
      <c r="AD28" s="36"/>
    </row>
    <row r="29" spans="4:30">
      <c r="D29" s="82">
        <v>3</v>
      </c>
      <c r="E29" s="50" t="s">
        <v>104</v>
      </c>
      <c r="F29" s="51"/>
      <c r="G29" s="51"/>
      <c r="H29" s="51"/>
      <c r="I29" s="51"/>
      <c r="J29" s="51"/>
      <c r="K29" s="51"/>
      <c r="L29" s="51"/>
      <c r="M29" s="51"/>
      <c r="N29" s="51"/>
      <c r="O29" s="51"/>
      <c r="P29" s="51"/>
      <c r="Q29" s="79" t="s">
        <v>93</v>
      </c>
      <c r="R29" s="83"/>
      <c r="S29" s="83"/>
      <c r="T29" s="83"/>
      <c r="U29" s="83"/>
      <c r="V29" s="563">
        <f>V25-V28</f>
        <v>1450000</v>
      </c>
      <c r="W29" s="563"/>
      <c r="X29" s="563"/>
      <c r="Y29" s="563"/>
      <c r="Z29" s="80"/>
      <c r="AA29" s="80"/>
      <c r="AB29" s="80"/>
      <c r="AC29" s="81"/>
      <c r="AD29" s="36"/>
    </row>
    <row r="30" spans="4:30">
      <c r="D30" s="84">
        <v>4</v>
      </c>
      <c r="E30" s="54" t="s">
        <v>105</v>
      </c>
      <c r="F30" s="55"/>
      <c r="G30" s="55"/>
      <c r="H30" s="55"/>
      <c r="I30" s="55"/>
      <c r="J30" s="55"/>
      <c r="K30" s="55"/>
      <c r="L30" s="55"/>
      <c r="M30" s="55"/>
      <c r="N30" s="58"/>
      <c r="O30" s="55"/>
      <c r="P30" s="55"/>
      <c r="Q30" s="62"/>
      <c r="R30" s="85"/>
      <c r="S30" s="85"/>
      <c r="T30" s="85"/>
      <c r="U30" s="85"/>
      <c r="V30" s="36"/>
      <c r="W30" s="36"/>
      <c r="X30" s="36"/>
      <c r="Y30" s="36"/>
      <c r="Z30" s="36"/>
      <c r="AA30" s="36"/>
      <c r="AB30" s="36"/>
      <c r="AC30" s="76"/>
      <c r="AD30" s="36"/>
    </row>
    <row r="31" spans="4:30">
      <c r="D31" s="53"/>
      <c r="E31" s="77" t="s">
        <v>91</v>
      </c>
      <c r="F31" s="36" t="s">
        <v>106</v>
      </c>
      <c r="G31" s="36"/>
      <c r="H31" s="36"/>
      <c r="I31" s="36"/>
      <c r="J31" s="36"/>
      <c r="K31" s="36"/>
      <c r="L31" s="36"/>
      <c r="M31" s="36"/>
      <c r="N31" s="60"/>
      <c r="O31" s="36"/>
      <c r="P31" s="36"/>
      <c r="Q31" s="62" t="s">
        <v>93</v>
      </c>
      <c r="R31" s="505">
        <f>'ArthikDisha IT CAL FY 2026-27'!D44</f>
        <v>0</v>
      </c>
      <c r="S31" s="505"/>
      <c r="T31" s="505"/>
      <c r="U31" s="505"/>
      <c r="V31" s="36"/>
      <c r="W31" s="36"/>
      <c r="X31" s="36"/>
      <c r="Y31" s="36"/>
      <c r="Z31" s="36"/>
      <c r="AA31" s="36"/>
      <c r="AB31" s="36"/>
      <c r="AC31" s="76"/>
      <c r="AD31" s="36"/>
    </row>
    <row r="32" spans="4:30">
      <c r="D32" s="53"/>
      <c r="E32" s="86" t="s">
        <v>94</v>
      </c>
      <c r="F32" s="80" t="s">
        <v>107</v>
      </c>
      <c r="G32" s="80"/>
      <c r="H32" s="80"/>
      <c r="I32" s="80"/>
      <c r="J32" s="80"/>
      <c r="K32" s="80"/>
      <c r="L32" s="80"/>
      <c r="M32" s="80"/>
      <c r="N32" s="87"/>
      <c r="O32" s="80"/>
      <c r="P32" s="80"/>
      <c r="Q32" s="79" t="s">
        <v>93</v>
      </c>
      <c r="R32" s="562">
        <f>'[1]Income Tax Calc. F.Y 2023-24'!D38</f>
        <v>0</v>
      </c>
      <c r="S32" s="562"/>
      <c r="T32" s="562"/>
      <c r="U32" s="562"/>
      <c r="V32" s="36"/>
      <c r="W32" s="36"/>
      <c r="X32" s="36"/>
      <c r="Y32" s="36"/>
      <c r="Z32" s="36"/>
      <c r="AA32" s="36"/>
      <c r="AB32" s="36"/>
      <c r="AC32" s="76"/>
      <c r="AD32" s="36"/>
    </row>
    <row r="33" spans="4:30">
      <c r="D33" s="88">
        <v>5</v>
      </c>
      <c r="E33" s="60"/>
      <c r="F33" s="36"/>
      <c r="G33" s="36"/>
      <c r="H33" s="36"/>
      <c r="I33" s="36"/>
      <c r="J33" s="36"/>
      <c r="K33" s="36"/>
      <c r="L33" s="36"/>
      <c r="M33" s="36"/>
      <c r="N33" s="36"/>
      <c r="O33" s="36"/>
      <c r="P33" s="89" t="s">
        <v>108</v>
      </c>
      <c r="Q33" s="62" t="s">
        <v>93</v>
      </c>
      <c r="R33" s="85"/>
      <c r="S33" s="85"/>
      <c r="T33" s="85"/>
      <c r="U33" s="85"/>
      <c r="V33" s="586">
        <f>R31+R32</f>
        <v>0</v>
      </c>
      <c r="W33" s="586"/>
      <c r="X33" s="586"/>
      <c r="Y33" s="586"/>
      <c r="Z33" s="90"/>
      <c r="AA33" s="90"/>
      <c r="AB33" s="90"/>
      <c r="AC33" s="91"/>
      <c r="AD33" s="92"/>
    </row>
    <row r="34" spans="4:30">
      <c r="D34" s="68">
        <v>6</v>
      </c>
      <c r="E34" s="50" t="s">
        <v>109</v>
      </c>
      <c r="F34" s="51"/>
      <c r="G34" s="51"/>
      <c r="H34" s="51"/>
      <c r="I34" s="51"/>
      <c r="J34" s="51"/>
      <c r="K34" s="51"/>
      <c r="L34" s="51"/>
      <c r="M34" s="51"/>
      <c r="N34" s="51"/>
      <c r="O34" s="51"/>
      <c r="P34" s="51"/>
      <c r="Q34" s="65" t="s">
        <v>93</v>
      </c>
      <c r="R34" s="93"/>
      <c r="S34" s="93"/>
      <c r="T34" s="93"/>
      <c r="U34" s="93"/>
      <c r="V34" s="51"/>
      <c r="W34" s="51"/>
      <c r="X34" s="51"/>
      <c r="Y34" s="512">
        <f>'ArthikDisha IT CAL FY 2026-27'!E45</f>
        <v>1450000</v>
      </c>
      <c r="Z34" s="512"/>
      <c r="AA34" s="512"/>
      <c r="AB34" s="512"/>
      <c r="AC34" s="94"/>
      <c r="AD34" s="95"/>
    </row>
    <row r="35" spans="4:30">
      <c r="D35" s="84">
        <v>7</v>
      </c>
      <c r="E35" s="77" t="s">
        <v>110</v>
      </c>
      <c r="F35" s="36"/>
      <c r="G35" s="36"/>
      <c r="H35" s="36"/>
      <c r="I35" s="36"/>
      <c r="J35" s="36"/>
      <c r="K35" s="36"/>
      <c r="L35" s="36"/>
      <c r="M35" s="36"/>
      <c r="N35" s="36"/>
      <c r="O35" s="36"/>
      <c r="P35" s="36"/>
      <c r="Q35" s="62"/>
      <c r="R35" s="85"/>
      <c r="S35" s="85"/>
      <c r="T35" s="85"/>
      <c r="U35" s="85"/>
      <c r="V35" s="36"/>
      <c r="W35" s="36"/>
      <c r="X35" s="36"/>
      <c r="Y35" s="587"/>
      <c r="Z35" s="588"/>
      <c r="AA35" s="92"/>
      <c r="AB35" s="92"/>
      <c r="AC35" s="96"/>
      <c r="AD35" s="92"/>
    </row>
    <row r="36" spans="4:30">
      <c r="D36" s="53"/>
      <c r="E36" s="77" t="s">
        <v>91</v>
      </c>
      <c r="F36" s="97" t="s">
        <v>111</v>
      </c>
      <c r="G36" s="36"/>
      <c r="H36" s="36"/>
      <c r="I36" s="36"/>
      <c r="J36" s="36"/>
      <c r="K36" s="36"/>
      <c r="L36" s="36"/>
      <c r="M36" s="36"/>
      <c r="N36" s="36"/>
      <c r="O36" s="36"/>
      <c r="P36" s="36"/>
      <c r="Q36" s="62" t="s">
        <v>93</v>
      </c>
      <c r="R36" s="505">
        <f>'[1]Income Tax Calc. F.Y 2023-24'!C43</f>
        <v>0</v>
      </c>
      <c r="S36" s="505"/>
      <c r="T36" s="505"/>
      <c r="U36" s="505"/>
      <c r="V36" s="36"/>
      <c r="W36" s="36"/>
      <c r="X36" s="36"/>
      <c r="Y36" s="589">
        <f>'ArthikDisha IT CAL FY 2026-27'!D46</f>
        <v>0</v>
      </c>
      <c r="Z36" s="589"/>
      <c r="AA36" s="92"/>
      <c r="AB36" s="92"/>
      <c r="AC36" s="96"/>
      <c r="AD36" s="92"/>
    </row>
    <row r="37" spans="4:30">
      <c r="D37" s="53"/>
      <c r="E37" s="77" t="s">
        <v>94</v>
      </c>
      <c r="F37" s="97" t="s">
        <v>112</v>
      </c>
      <c r="G37" s="36"/>
      <c r="H37" s="36"/>
      <c r="I37" s="36"/>
      <c r="J37" s="36"/>
      <c r="K37" s="36"/>
      <c r="L37" s="36"/>
      <c r="M37" s="36"/>
      <c r="N37" s="36"/>
      <c r="O37" s="36"/>
      <c r="P37" s="36"/>
      <c r="Q37" s="62" t="s">
        <v>93</v>
      </c>
      <c r="R37" s="505">
        <f>'[1]Income Tax Calc. F.Y 2023-24'!E44</f>
        <v>0</v>
      </c>
      <c r="S37" s="505"/>
      <c r="T37" s="505"/>
      <c r="U37" s="505"/>
      <c r="V37" s="36"/>
      <c r="W37" s="36"/>
      <c r="X37" s="36"/>
      <c r="Y37" s="589">
        <f>'ArthikDisha IT CAL FY 2026-27'!E49</f>
        <v>0</v>
      </c>
      <c r="Z37" s="589"/>
      <c r="AA37" s="92"/>
      <c r="AB37" s="92"/>
      <c r="AC37" s="96"/>
      <c r="AD37" s="92"/>
    </row>
    <row r="38" spans="4:30">
      <c r="D38" s="82">
        <v>8</v>
      </c>
      <c r="E38" s="50" t="s">
        <v>113</v>
      </c>
      <c r="F38" s="51"/>
      <c r="G38" s="51"/>
      <c r="H38" s="51"/>
      <c r="I38" s="51"/>
      <c r="J38" s="51"/>
      <c r="K38" s="51"/>
      <c r="L38" s="51"/>
      <c r="M38" s="51"/>
      <c r="N38" s="55"/>
      <c r="O38" s="55"/>
      <c r="P38" s="55"/>
      <c r="Q38" s="65" t="s">
        <v>93</v>
      </c>
      <c r="R38" s="55"/>
      <c r="S38" s="51"/>
      <c r="T38" s="51"/>
      <c r="U38" s="51"/>
      <c r="V38" s="51"/>
      <c r="W38" s="51"/>
      <c r="X38" s="51"/>
      <c r="Y38" s="576">
        <f>'ArthikDisha IT CAL FY 2026-27'!E53</f>
        <v>1450000</v>
      </c>
      <c r="Z38" s="576"/>
      <c r="AA38" s="576"/>
      <c r="AB38" s="576"/>
      <c r="AC38" s="94"/>
      <c r="AD38" s="95"/>
    </row>
    <row r="39" spans="4:30" ht="24" customHeight="1">
      <c r="D39" s="68">
        <v>9</v>
      </c>
      <c r="E39" s="54" t="s">
        <v>114</v>
      </c>
      <c r="F39" s="55"/>
      <c r="G39" s="55"/>
      <c r="H39" s="55"/>
      <c r="I39" s="55"/>
      <c r="J39" s="55"/>
      <c r="K39" s="55"/>
      <c r="L39" s="55"/>
      <c r="M39" s="55"/>
      <c r="N39" s="577" t="s">
        <v>115</v>
      </c>
      <c r="O39" s="578"/>
      <c r="P39" s="578"/>
      <c r="Q39" s="579"/>
      <c r="R39" s="580" t="s">
        <v>116</v>
      </c>
      <c r="S39" s="580"/>
      <c r="T39" s="580"/>
      <c r="U39" s="580"/>
      <c r="V39" s="580"/>
      <c r="W39" s="581"/>
      <c r="X39" s="582" t="s">
        <v>117</v>
      </c>
      <c r="Y39" s="583"/>
      <c r="Z39" s="583"/>
      <c r="AA39" s="583"/>
      <c r="AB39" s="583"/>
      <c r="AC39" s="584"/>
      <c r="AD39" s="35"/>
    </row>
    <row r="40" spans="4:30">
      <c r="D40" s="73"/>
      <c r="E40" s="98" t="s">
        <v>118</v>
      </c>
      <c r="F40" s="99" t="s">
        <v>119</v>
      </c>
      <c r="G40" s="36"/>
      <c r="H40" s="36"/>
      <c r="I40" s="60"/>
      <c r="J40" s="36"/>
      <c r="K40" s="36"/>
      <c r="L40" s="36"/>
      <c r="M40" s="36"/>
      <c r="N40" s="56" t="s">
        <v>93</v>
      </c>
      <c r="O40" s="590">
        <f>'ArthikDisha IT CAL FY 2026-27'!C55</f>
        <v>0</v>
      </c>
      <c r="P40" s="589"/>
      <c r="Q40" s="591"/>
      <c r="R40" s="95"/>
      <c r="S40" s="593"/>
      <c r="T40" s="593"/>
      <c r="U40" s="593"/>
      <c r="V40" s="593"/>
      <c r="W40" s="100"/>
      <c r="X40" s="101"/>
      <c r="Y40" s="102"/>
      <c r="Z40" s="102"/>
      <c r="AA40" s="90"/>
      <c r="AB40" s="90"/>
      <c r="AC40" s="72"/>
      <c r="AD40" s="36"/>
    </row>
    <row r="41" spans="4:30">
      <c r="D41" s="73"/>
      <c r="E41" s="103" t="s">
        <v>120</v>
      </c>
      <c r="F41" s="99" t="s">
        <v>121</v>
      </c>
      <c r="G41" s="36"/>
      <c r="H41" s="36"/>
      <c r="I41" s="60"/>
      <c r="J41" s="36"/>
      <c r="K41" s="36"/>
      <c r="L41" s="36"/>
      <c r="M41" s="36"/>
      <c r="N41" s="62" t="s">
        <v>93</v>
      </c>
      <c r="O41" s="590">
        <f>'ArthikDisha IT CAL FY 2026-27'!C56</f>
        <v>0</v>
      </c>
      <c r="P41" s="589"/>
      <c r="Q41" s="591"/>
      <c r="R41" s="95"/>
      <c r="S41" s="592"/>
      <c r="T41" s="592"/>
      <c r="U41" s="592"/>
      <c r="V41" s="592"/>
      <c r="W41" s="104"/>
      <c r="X41" s="105"/>
      <c r="Y41" s="106"/>
      <c r="Z41" s="106"/>
      <c r="AA41" s="92"/>
      <c r="AB41" s="92"/>
      <c r="AC41" s="76"/>
      <c r="AD41" s="36"/>
    </row>
    <row r="42" spans="4:30">
      <c r="D42" s="73"/>
      <c r="E42" s="103" t="s">
        <v>122</v>
      </c>
      <c r="F42" s="107" t="s">
        <v>123</v>
      </c>
      <c r="G42" s="36"/>
      <c r="H42" s="36"/>
      <c r="I42" s="60"/>
      <c r="J42" s="36"/>
      <c r="K42" s="36"/>
      <c r="L42" s="36"/>
      <c r="M42" s="36"/>
      <c r="N42" s="62" t="s">
        <v>93</v>
      </c>
      <c r="O42" s="590">
        <f>'ArthikDisha IT CAL FY 2026-27'!C57</f>
        <v>0</v>
      </c>
      <c r="P42" s="589"/>
      <c r="Q42" s="591"/>
      <c r="R42" s="95"/>
      <c r="S42" s="592"/>
      <c r="T42" s="592"/>
      <c r="U42" s="592"/>
      <c r="V42" s="592"/>
      <c r="W42" s="104"/>
      <c r="X42" s="105"/>
      <c r="Y42" s="106"/>
      <c r="Z42" s="106"/>
      <c r="AA42" s="92"/>
      <c r="AB42" s="92"/>
      <c r="AC42" s="76"/>
      <c r="AD42" s="36"/>
    </row>
    <row r="43" spans="4:30">
      <c r="D43" s="73"/>
      <c r="E43" s="103" t="s">
        <v>124</v>
      </c>
      <c r="F43" s="99" t="s">
        <v>125</v>
      </c>
      <c r="G43" s="36"/>
      <c r="H43" s="36"/>
      <c r="I43" s="60"/>
      <c r="J43" s="36"/>
      <c r="K43" s="36"/>
      <c r="L43" s="36"/>
      <c r="M43" s="36"/>
      <c r="N43" s="62" t="s">
        <v>93</v>
      </c>
      <c r="O43" s="590">
        <f>'ArthikDisha IT CAL FY 2026-27'!C58</f>
        <v>0</v>
      </c>
      <c r="P43" s="589"/>
      <c r="Q43" s="591"/>
      <c r="R43" s="95"/>
      <c r="S43" s="592"/>
      <c r="T43" s="592"/>
      <c r="U43" s="592"/>
      <c r="V43" s="592"/>
      <c r="W43" s="104"/>
      <c r="X43" s="105"/>
      <c r="Y43" s="106"/>
      <c r="Z43" s="106"/>
      <c r="AA43" s="92"/>
      <c r="AB43" s="92"/>
      <c r="AC43" s="76"/>
      <c r="AD43" s="36"/>
    </row>
    <row r="44" spans="4:30">
      <c r="D44" s="73"/>
      <c r="E44" s="103" t="s">
        <v>126</v>
      </c>
      <c r="F44" s="99" t="s">
        <v>127</v>
      </c>
      <c r="G44" s="36"/>
      <c r="H44" s="36"/>
      <c r="I44" s="60"/>
      <c r="J44" s="36"/>
      <c r="K44" s="36"/>
      <c r="L44" s="36"/>
      <c r="M44" s="36"/>
      <c r="N44" s="62" t="s">
        <v>93</v>
      </c>
      <c r="O44" s="590">
        <f>'ArthikDisha IT CAL FY 2026-27'!C59</f>
        <v>0</v>
      </c>
      <c r="P44" s="589"/>
      <c r="Q44" s="591"/>
      <c r="R44" s="95"/>
      <c r="S44" s="592"/>
      <c r="T44" s="592"/>
      <c r="U44" s="592"/>
      <c r="V44" s="592"/>
      <c r="W44" s="104"/>
      <c r="X44" s="105"/>
      <c r="Y44" s="106"/>
      <c r="Z44" s="106"/>
      <c r="AA44" s="92"/>
      <c r="AB44" s="92"/>
      <c r="AC44" s="76"/>
      <c r="AD44" s="36"/>
    </row>
    <row r="45" spans="4:30">
      <c r="D45" s="73"/>
      <c r="E45" s="103" t="s">
        <v>128</v>
      </c>
      <c r="F45" s="99" t="s">
        <v>129</v>
      </c>
      <c r="G45" s="36"/>
      <c r="H45" s="36"/>
      <c r="I45" s="60"/>
      <c r="J45" s="36"/>
      <c r="K45" s="36"/>
      <c r="L45" s="36"/>
      <c r="M45" s="36"/>
      <c r="N45" s="62" t="s">
        <v>93</v>
      </c>
      <c r="O45" s="590">
        <f>'ArthikDisha IT CAL FY 2026-27'!C60</f>
        <v>0</v>
      </c>
      <c r="P45" s="589"/>
      <c r="Q45" s="591"/>
      <c r="R45" s="95"/>
      <c r="S45" s="108"/>
      <c r="T45" s="95"/>
      <c r="U45" s="95"/>
      <c r="V45" s="95"/>
      <c r="W45" s="96"/>
      <c r="X45" s="109"/>
      <c r="Y45" s="108"/>
      <c r="Z45" s="108"/>
      <c r="AA45" s="108"/>
      <c r="AB45" s="95"/>
      <c r="AC45" s="76"/>
      <c r="AD45" s="36"/>
    </row>
    <row r="46" spans="4:30">
      <c r="D46" s="73"/>
      <c r="E46" s="103" t="s">
        <v>130</v>
      </c>
      <c r="F46" s="99" t="s">
        <v>131</v>
      </c>
      <c r="G46" s="36"/>
      <c r="H46" s="36"/>
      <c r="I46" s="60"/>
      <c r="J46" s="36"/>
      <c r="K46" s="36"/>
      <c r="L46" s="36"/>
      <c r="M46" s="36"/>
      <c r="N46" s="62" t="s">
        <v>93</v>
      </c>
      <c r="O46" s="590">
        <f>'ArthikDisha IT CAL FY 2026-27'!C61</f>
        <v>0</v>
      </c>
      <c r="P46" s="589"/>
      <c r="Q46" s="591"/>
      <c r="R46" s="95"/>
      <c r="S46" s="108"/>
      <c r="T46" s="95"/>
      <c r="U46" s="95"/>
      <c r="V46" s="95"/>
      <c r="W46" s="96"/>
      <c r="X46" s="109"/>
      <c r="Y46" s="108"/>
      <c r="Z46" s="108"/>
      <c r="AA46" s="108"/>
      <c r="AB46" s="95"/>
      <c r="AC46" s="76"/>
      <c r="AD46" s="36"/>
    </row>
    <row r="47" spans="4:30">
      <c r="D47" s="73"/>
      <c r="E47" s="103" t="s">
        <v>132</v>
      </c>
      <c r="F47" s="99" t="s">
        <v>133</v>
      </c>
      <c r="G47" s="36"/>
      <c r="H47" s="36"/>
      <c r="I47" s="60"/>
      <c r="J47" s="36"/>
      <c r="K47" s="36"/>
      <c r="L47" s="36"/>
      <c r="M47" s="36"/>
      <c r="N47" s="62" t="s">
        <v>93</v>
      </c>
      <c r="O47" s="590">
        <f>'ArthikDisha IT CAL FY 2026-27'!C62</f>
        <v>0</v>
      </c>
      <c r="P47" s="589"/>
      <c r="Q47" s="591"/>
      <c r="R47" s="95"/>
      <c r="S47" s="108"/>
      <c r="T47" s="95"/>
      <c r="U47" s="95"/>
      <c r="V47" s="95"/>
      <c r="W47" s="96"/>
      <c r="X47" s="109"/>
      <c r="Y47" s="108"/>
      <c r="Z47" s="108"/>
      <c r="AA47" s="108"/>
      <c r="AB47" s="95"/>
      <c r="AC47" s="76"/>
      <c r="AD47" s="36"/>
    </row>
    <row r="48" spans="4:30">
      <c r="D48" s="73"/>
      <c r="E48" s="103" t="s">
        <v>134</v>
      </c>
      <c r="F48" s="99" t="s">
        <v>135</v>
      </c>
      <c r="G48" s="36"/>
      <c r="H48" s="36"/>
      <c r="I48" s="60"/>
      <c r="J48" s="36"/>
      <c r="K48" s="36"/>
      <c r="L48" s="36"/>
      <c r="M48" s="36"/>
      <c r="N48" s="62" t="s">
        <v>93</v>
      </c>
      <c r="O48" s="590">
        <f>'ArthikDisha IT CAL FY 2026-27'!C63</f>
        <v>0</v>
      </c>
      <c r="P48" s="589"/>
      <c r="Q48" s="591"/>
      <c r="R48" s="95"/>
      <c r="S48" s="108"/>
      <c r="T48" s="95"/>
      <c r="U48" s="95"/>
      <c r="V48" s="95"/>
      <c r="W48" s="96"/>
      <c r="X48" s="109"/>
      <c r="Y48" s="108"/>
      <c r="Z48" s="108"/>
      <c r="AA48" s="108"/>
      <c r="AB48" s="95"/>
      <c r="AC48" s="76"/>
      <c r="AD48" s="36"/>
    </row>
    <row r="49" spans="4:40">
      <c r="D49" s="73"/>
      <c r="E49" s="103" t="s">
        <v>136</v>
      </c>
      <c r="F49" s="99" t="s">
        <v>137</v>
      </c>
      <c r="G49" s="36"/>
      <c r="H49" s="36"/>
      <c r="I49" s="60"/>
      <c r="J49" s="36"/>
      <c r="K49" s="36"/>
      <c r="L49" s="36"/>
      <c r="M49" s="36"/>
      <c r="N49" s="62" t="s">
        <v>93</v>
      </c>
      <c r="O49" s="590">
        <f>'ArthikDisha IT CAL FY 2026-27'!C64</f>
        <v>0</v>
      </c>
      <c r="P49" s="589"/>
      <c r="Q49" s="591"/>
      <c r="R49" s="95"/>
      <c r="S49" s="108"/>
      <c r="T49" s="95"/>
      <c r="U49" s="95"/>
      <c r="V49" s="95"/>
      <c r="W49" s="96"/>
      <c r="X49" s="109"/>
      <c r="Y49" s="108"/>
      <c r="Z49" s="108"/>
      <c r="AA49" s="108"/>
      <c r="AB49" s="95"/>
      <c r="AC49" s="76"/>
      <c r="AD49" s="36"/>
    </row>
    <row r="50" spans="4:40">
      <c r="D50" s="73"/>
      <c r="E50" s="103" t="s">
        <v>138</v>
      </c>
      <c r="F50" s="99" t="s">
        <v>139</v>
      </c>
      <c r="G50" s="36"/>
      <c r="H50" s="36"/>
      <c r="I50" s="60"/>
      <c r="J50" s="36"/>
      <c r="K50" s="36"/>
      <c r="L50" s="36"/>
      <c r="M50" s="36"/>
      <c r="N50" s="62" t="s">
        <v>93</v>
      </c>
      <c r="O50" s="590">
        <f>'ArthikDisha IT CAL FY 2026-27'!C65</f>
        <v>0</v>
      </c>
      <c r="P50" s="589"/>
      <c r="Q50" s="591"/>
      <c r="R50" s="95"/>
      <c r="S50" s="108"/>
      <c r="T50" s="95"/>
      <c r="U50" s="153"/>
      <c r="V50" s="95"/>
      <c r="W50" s="96"/>
      <c r="X50" s="108"/>
      <c r="Y50" s="108"/>
      <c r="Z50" s="108"/>
      <c r="AA50" s="108"/>
      <c r="AB50" s="95"/>
      <c r="AC50" s="76"/>
      <c r="AD50" s="36"/>
    </row>
    <row r="51" spans="4:40">
      <c r="D51" s="73"/>
      <c r="E51" s="103" t="s">
        <v>140</v>
      </c>
      <c r="F51" s="99" t="s">
        <v>141</v>
      </c>
      <c r="G51" s="36"/>
      <c r="H51" s="36"/>
      <c r="I51" s="60"/>
      <c r="J51" s="36"/>
      <c r="K51" s="36"/>
      <c r="L51" s="36"/>
      <c r="M51" s="36"/>
      <c r="N51" s="79" t="s">
        <v>93</v>
      </c>
      <c r="O51" s="590">
        <f>'ArthikDisha IT CAL FY 2026-27'!C66</f>
        <v>0</v>
      </c>
      <c r="P51" s="589"/>
      <c r="Q51" s="591"/>
      <c r="R51" s="95"/>
      <c r="S51" s="108"/>
      <c r="T51" s="95"/>
      <c r="U51" s="95"/>
      <c r="V51" s="95"/>
      <c r="W51" s="92"/>
      <c r="X51" s="109"/>
      <c r="Y51" s="108"/>
      <c r="Z51" s="108"/>
      <c r="AA51" s="108"/>
      <c r="AB51" s="95"/>
      <c r="AC51" s="76"/>
      <c r="AD51" s="36"/>
    </row>
    <row r="52" spans="4:40">
      <c r="D52" s="73"/>
      <c r="E52" s="110" t="s">
        <v>142</v>
      </c>
      <c r="F52" s="36" t="s">
        <v>143</v>
      </c>
      <c r="G52" s="36"/>
      <c r="H52" s="36" t="s">
        <v>144</v>
      </c>
      <c r="I52" s="60"/>
      <c r="J52" s="36"/>
      <c r="K52" s="111" t="s">
        <v>87</v>
      </c>
      <c r="L52" s="36"/>
      <c r="M52" s="76"/>
      <c r="N52" s="56" t="s">
        <v>93</v>
      </c>
      <c r="O52" s="512">
        <f>SUM(O40:Q51)</f>
        <v>0</v>
      </c>
      <c r="P52" s="512"/>
      <c r="Q52" s="596"/>
      <c r="R52" s="95"/>
      <c r="S52" s="564">
        <f>'ArthikDisha IT CAL FY 2026-27'!D55</f>
        <v>0</v>
      </c>
      <c r="T52" s="564">
        <f>IF(SUM(S52:S65)&gt;150001,150000,SUM(S52:S65))</f>
        <v>0</v>
      </c>
      <c r="U52" s="564">
        <f>IF(SUM(T52:T65)&gt;150001,150000,SUM(T52:T65))</f>
        <v>0</v>
      </c>
      <c r="V52" s="564">
        <f>IF(SUM(U52:U65)&gt;150001,150000,SUM(U52:U65))</f>
        <v>0</v>
      </c>
      <c r="W52" s="92"/>
      <c r="X52" s="112"/>
      <c r="Y52" s="565">
        <f>-'ArthikDisha IT CAL FY 2026-27'!E55</f>
        <v>0</v>
      </c>
      <c r="Z52" s="565"/>
      <c r="AA52" s="565"/>
      <c r="AB52" s="565"/>
      <c r="AC52" s="76"/>
      <c r="AD52" s="36"/>
    </row>
    <row r="53" spans="4:40">
      <c r="D53" s="73"/>
      <c r="E53" s="110" t="s">
        <v>145</v>
      </c>
      <c r="F53" s="36" t="s">
        <v>143</v>
      </c>
      <c r="G53" s="36"/>
      <c r="H53" s="36" t="s">
        <v>146</v>
      </c>
      <c r="I53" s="60"/>
      <c r="J53" s="36"/>
      <c r="K53" s="36"/>
      <c r="L53" s="36"/>
      <c r="M53" s="76"/>
      <c r="N53" s="62" t="s">
        <v>93</v>
      </c>
      <c r="O53" s="589">
        <f>'ArthikDisha IT CAL FY 2026-27'!C79</f>
        <v>0</v>
      </c>
      <c r="P53" s="589"/>
      <c r="Q53" s="591"/>
      <c r="R53" s="95"/>
      <c r="S53" s="594">
        <f>'ArthikDisha IT CAL FY 2026-27'!D79</f>
        <v>0</v>
      </c>
      <c r="T53" s="594"/>
      <c r="U53" s="594"/>
      <c r="V53" s="594"/>
      <c r="W53" s="95"/>
      <c r="X53" s="113"/>
      <c r="Y53" s="568">
        <f>-'ArthikDisha IT CAL FY 2026-27'!E79</f>
        <v>0</v>
      </c>
      <c r="Z53" s="569"/>
      <c r="AA53" s="569"/>
      <c r="AB53" s="569"/>
      <c r="AC53" s="76"/>
      <c r="AD53" s="36"/>
    </row>
    <row r="54" spans="4:40">
      <c r="D54" s="73"/>
      <c r="E54" s="110" t="s">
        <v>147</v>
      </c>
      <c r="F54" s="36" t="s">
        <v>143</v>
      </c>
      <c r="G54" s="36"/>
      <c r="H54" s="36" t="s">
        <v>148</v>
      </c>
      <c r="I54" s="60"/>
      <c r="J54" s="36"/>
      <c r="K54" s="36"/>
      <c r="L54" s="36"/>
      <c r="M54" s="76"/>
      <c r="N54" s="62" t="s">
        <v>93</v>
      </c>
      <c r="O54" s="589">
        <f>'ArthikDisha IT CAL FY 2026-27'!C67</f>
        <v>0</v>
      </c>
      <c r="P54" s="589"/>
      <c r="Q54" s="591"/>
      <c r="R54" s="95"/>
      <c r="S54" s="595">
        <f>'ArthikDisha IT CAL FY 2026-27'!D79</f>
        <v>0</v>
      </c>
      <c r="T54" s="595"/>
      <c r="U54" s="595"/>
      <c r="V54" s="595"/>
      <c r="W54" s="106"/>
      <c r="X54" s="109"/>
      <c r="Y54" s="566">
        <f>-'ArthikDisha IT CAL FY 2026-27'!E67</f>
        <v>0</v>
      </c>
      <c r="Z54" s="567"/>
      <c r="AA54" s="567"/>
      <c r="AB54" s="567"/>
      <c r="AC54" s="76"/>
      <c r="AD54" s="36"/>
    </row>
    <row r="55" spans="4:40">
      <c r="D55" s="64"/>
      <c r="E55" s="114" t="s">
        <v>149</v>
      </c>
      <c r="F55" s="80" t="s">
        <v>150</v>
      </c>
      <c r="G55" s="80"/>
      <c r="H55" s="80"/>
      <c r="I55" s="87"/>
      <c r="J55" s="80"/>
      <c r="K55" s="80"/>
      <c r="L55" s="80"/>
      <c r="M55" s="81"/>
      <c r="N55" s="79" t="s">
        <v>93</v>
      </c>
      <c r="O55" s="589">
        <f>'ArthikDisha IT CAL FY 2026-27'!C79</f>
        <v>0</v>
      </c>
      <c r="P55" s="589"/>
      <c r="Q55" s="591"/>
      <c r="R55" s="95"/>
      <c r="S55" s="595">
        <f>-'ArthikDisha IT CAL FY 2026-27'!E68</f>
        <v>0</v>
      </c>
      <c r="T55" s="595"/>
      <c r="U55" s="595"/>
      <c r="V55" s="595"/>
      <c r="W55" s="106"/>
      <c r="X55" s="109"/>
      <c r="Y55" s="566">
        <f>-'ArthikDisha IT CAL FY 2026-27'!E68</f>
        <v>0</v>
      </c>
      <c r="Z55" s="567"/>
      <c r="AA55" s="567"/>
      <c r="AB55" s="567"/>
      <c r="AC55" s="76"/>
      <c r="AD55" s="36"/>
    </row>
    <row r="56" spans="4:40">
      <c r="D56" s="64">
        <v>10</v>
      </c>
      <c r="E56" s="50" t="s">
        <v>151</v>
      </c>
      <c r="F56" s="51"/>
      <c r="G56" s="51"/>
      <c r="H56" s="51"/>
      <c r="I56" s="51"/>
      <c r="J56" s="51"/>
      <c r="K56" s="51"/>
      <c r="L56" s="51"/>
      <c r="M56" s="51"/>
      <c r="N56" s="51"/>
      <c r="O56" s="50"/>
      <c r="P56" s="51"/>
      <c r="Q56" s="52"/>
      <c r="R56" s="51"/>
      <c r="S56" s="51"/>
      <c r="T56" s="51"/>
      <c r="U56" s="51"/>
      <c r="V56" s="115"/>
      <c r="W56" s="116"/>
      <c r="X56" s="65" t="s">
        <v>93</v>
      </c>
      <c r="Y56" s="563">
        <f>Y52+Y53+Y54+Y55</f>
        <v>0</v>
      </c>
      <c r="Z56" s="563"/>
      <c r="AA56" s="563"/>
      <c r="AB56" s="563"/>
      <c r="AC56" s="117"/>
      <c r="AD56" s="95"/>
    </row>
    <row r="57" spans="4:40">
      <c r="D57" s="88">
        <v>11</v>
      </c>
      <c r="E57" s="50" t="s">
        <v>152</v>
      </c>
      <c r="F57" s="51"/>
      <c r="G57" s="51"/>
      <c r="H57" s="51"/>
      <c r="I57" s="51"/>
      <c r="J57" s="51"/>
      <c r="K57" s="51"/>
      <c r="L57" s="51"/>
      <c r="M57" s="51"/>
      <c r="N57" s="51"/>
      <c r="O57" s="80"/>
      <c r="P57" s="80"/>
      <c r="Q57" s="80"/>
      <c r="R57" s="51"/>
      <c r="S57" s="51"/>
      <c r="T57" s="51"/>
      <c r="U57" s="51"/>
      <c r="V57" s="115"/>
      <c r="W57" s="118"/>
      <c r="X57" s="79" t="s">
        <v>93</v>
      </c>
      <c r="Y57" s="563">
        <f>Y38-Y56</f>
        <v>1450000</v>
      </c>
      <c r="Z57" s="563"/>
      <c r="AA57" s="563"/>
      <c r="AB57" s="563"/>
      <c r="AC57" s="117"/>
      <c r="AD57" s="95"/>
    </row>
    <row r="58" spans="4:40">
      <c r="D58" s="84">
        <v>12</v>
      </c>
      <c r="E58" s="50" t="s">
        <v>153</v>
      </c>
      <c r="F58" s="51"/>
      <c r="G58" s="51"/>
      <c r="H58" s="51"/>
      <c r="I58" s="51"/>
      <c r="J58" s="51"/>
      <c r="K58" s="51"/>
      <c r="L58" s="51"/>
      <c r="M58" s="51"/>
      <c r="N58" s="51"/>
      <c r="O58" s="51"/>
      <c r="P58" s="51"/>
      <c r="Q58" s="51"/>
      <c r="R58" s="51"/>
      <c r="S58" s="51"/>
      <c r="T58" s="51"/>
      <c r="U58" s="51"/>
      <c r="V58" s="115"/>
      <c r="W58" s="116"/>
      <c r="X58" s="65" t="s">
        <v>93</v>
      </c>
      <c r="Y58" s="512">
        <f ca="1">'ArthikDisha IT CAL FY 2026-27'!E82</f>
        <v>247500</v>
      </c>
      <c r="Z58" s="512"/>
      <c r="AA58" s="512"/>
      <c r="AB58" s="512"/>
      <c r="AC58" s="94"/>
      <c r="AD58" s="95"/>
      <c r="AN58" s="119">
        <f>'[1]Income Tax Calc. F.Y 2023-24'!E76</f>
        <v>0</v>
      </c>
    </row>
    <row r="59" spans="4:40">
      <c r="D59" s="88">
        <v>13</v>
      </c>
      <c r="E59" s="50" t="s">
        <v>154</v>
      </c>
      <c r="F59" s="115"/>
      <c r="G59" s="51"/>
      <c r="H59" s="51"/>
      <c r="I59" s="51"/>
      <c r="J59" s="51"/>
      <c r="K59" s="51"/>
      <c r="L59" s="120"/>
      <c r="M59" s="597"/>
      <c r="N59" s="597"/>
      <c r="O59" s="597"/>
      <c r="P59" s="51"/>
      <c r="Q59" s="51"/>
      <c r="R59" s="51"/>
      <c r="S59" s="120"/>
      <c r="T59" s="115"/>
      <c r="U59" s="115"/>
      <c r="V59" s="115"/>
      <c r="W59" s="116"/>
      <c r="X59" s="65" t="s">
        <v>93</v>
      </c>
      <c r="Y59" s="512">
        <f>'ArthikDisha IT CAL FY 2026-27'!E81</f>
        <v>0</v>
      </c>
      <c r="Z59" s="512"/>
      <c r="AA59" s="512"/>
      <c r="AB59" s="512"/>
      <c r="AC59" s="94"/>
      <c r="AD59" s="95"/>
    </row>
    <row r="60" spans="4:40">
      <c r="D60" s="88">
        <v>14</v>
      </c>
      <c r="E60" s="50" t="s">
        <v>205</v>
      </c>
      <c r="F60" s="156"/>
      <c r="G60" s="51"/>
      <c r="H60" s="51"/>
      <c r="I60" s="51"/>
      <c r="J60" s="51"/>
      <c r="K60" s="51"/>
      <c r="L60" s="120"/>
      <c r="M60" s="121"/>
      <c r="N60" s="121"/>
      <c r="O60" s="121"/>
      <c r="P60" s="51"/>
      <c r="Q60" s="51"/>
      <c r="R60" s="51"/>
      <c r="S60" s="120"/>
      <c r="T60" s="115"/>
      <c r="U60" s="115"/>
      <c r="V60" s="115"/>
      <c r="W60" s="116"/>
      <c r="X60" s="65"/>
      <c r="Y60" s="517">
        <f>'ArthikDisha IT CAL FY 2026-27'!E84</f>
        <v>0</v>
      </c>
      <c r="Z60" s="518"/>
      <c r="AA60" s="518"/>
      <c r="AB60" s="518"/>
      <c r="AC60" s="94"/>
      <c r="AD60" s="95"/>
    </row>
    <row r="61" spans="4:40">
      <c r="D61" s="84">
        <v>15</v>
      </c>
      <c r="E61" s="50" t="s">
        <v>155</v>
      </c>
      <c r="F61" s="51"/>
      <c r="G61" s="51"/>
      <c r="H61" s="51"/>
      <c r="I61" s="51"/>
      <c r="J61" s="51"/>
      <c r="K61" s="51"/>
      <c r="L61" s="51"/>
      <c r="M61" s="51"/>
      <c r="N61" s="51"/>
      <c r="O61" s="51"/>
      <c r="P61" s="51"/>
      <c r="Q61" s="51"/>
      <c r="R61" s="51"/>
      <c r="S61" s="51"/>
      <c r="T61" s="51"/>
      <c r="U61" s="51"/>
      <c r="V61" s="115"/>
      <c r="W61" s="116"/>
      <c r="X61" s="65" t="s">
        <v>93</v>
      </c>
      <c r="Y61" s="512">
        <f>'ArthikDisha IT CAL FY 2026-27'!E85</f>
        <v>10925</v>
      </c>
      <c r="Z61" s="512"/>
      <c r="AA61" s="512"/>
      <c r="AB61" s="512"/>
      <c r="AC61" s="94"/>
      <c r="AD61" s="95"/>
    </row>
    <row r="62" spans="4:40">
      <c r="D62" s="84">
        <v>16</v>
      </c>
      <c r="E62" s="50" t="s">
        <v>156</v>
      </c>
      <c r="F62" s="51"/>
      <c r="G62" s="51"/>
      <c r="H62" s="51"/>
      <c r="I62" s="51"/>
      <c r="J62" s="51"/>
      <c r="K62" s="51"/>
      <c r="L62" s="51"/>
      <c r="M62" s="51"/>
      <c r="N62" s="51"/>
      <c r="O62" s="51"/>
      <c r="P62" s="51"/>
      <c r="Q62" s="51"/>
      <c r="R62" s="51"/>
      <c r="S62" s="51"/>
      <c r="T62" s="51"/>
      <c r="U62" s="51"/>
      <c r="V62" s="115"/>
      <c r="W62" s="116"/>
      <c r="X62" s="65" t="s">
        <v>93</v>
      </c>
      <c r="Y62" s="512">
        <f ca="1">'ArthikDisha IT CAL FY 2026-27'!E86</f>
        <v>284050</v>
      </c>
      <c r="Z62" s="512"/>
      <c r="AA62" s="512"/>
      <c r="AB62" s="512"/>
      <c r="AC62" s="94"/>
      <c r="AD62" s="95"/>
      <c r="AF62" s="119">
        <f>'[1]Income Tax Calc. F.Y 2023-24'!E80</f>
        <v>16640</v>
      </c>
    </row>
    <row r="63" spans="4:40">
      <c r="D63" s="84">
        <v>17</v>
      </c>
      <c r="E63" s="51" t="s">
        <v>157</v>
      </c>
      <c r="F63" s="55"/>
      <c r="G63" s="55"/>
      <c r="H63" s="55"/>
      <c r="I63" s="55"/>
      <c r="J63" s="55"/>
      <c r="K63" s="55"/>
      <c r="L63" s="55"/>
      <c r="M63" s="55"/>
      <c r="N63" s="55"/>
      <c r="O63" s="55"/>
      <c r="P63" s="55"/>
      <c r="Q63" s="55"/>
      <c r="R63" s="55"/>
      <c r="S63" s="55"/>
      <c r="T63" s="55"/>
      <c r="U63" s="55"/>
      <c r="V63" s="55"/>
      <c r="W63" s="108"/>
      <c r="X63" s="51"/>
      <c r="Y63" s="450"/>
      <c r="Z63" s="450"/>
      <c r="AA63" s="450"/>
      <c r="AB63" s="450"/>
      <c r="AC63" s="122"/>
      <c r="AD63" s="92"/>
    </row>
    <row r="64" spans="4:40">
      <c r="D64" s="53"/>
      <c r="E64" s="123" t="s">
        <v>158</v>
      </c>
      <c r="F64" s="513" t="s">
        <v>159</v>
      </c>
      <c r="G64" s="514"/>
      <c r="H64" s="514"/>
      <c r="I64" s="515">
        <v>0</v>
      </c>
      <c r="J64" s="515"/>
      <c r="K64" s="516"/>
      <c r="L64" s="514" t="s">
        <v>160</v>
      </c>
      <c r="M64" s="514"/>
      <c r="N64" s="514"/>
      <c r="O64" s="515">
        <v>0</v>
      </c>
      <c r="P64" s="515"/>
      <c r="Q64" s="516"/>
      <c r="R64" s="513" t="s">
        <v>161</v>
      </c>
      <c r="S64" s="514"/>
      <c r="T64" s="514"/>
      <c r="U64" s="515">
        <v>0</v>
      </c>
      <c r="V64" s="515"/>
      <c r="W64" s="516"/>
      <c r="X64" s="65" t="s">
        <v>93</v>
      </c>
      <c r="Y64" s="512">
        <v>0</v>
      </c>
      <c r="Z64" s="512"/>
      <c r="AA64" s="512"/>
      <c r="AB64" s="512"/>
      <c r="AC64" s="94"/>
      <c r="AD64" s="95"/>
      <c r="AN64" s="32">
        <f ca="1">IF(Y62&gt;=Y67,Y62-Y67)</f>
        <v>284050</v>
      </c>
    </row>
    <row r="65" spans="4:40">
      <c r="D65" s="53"/>
      <c r="E65" s="37" t="s">
        <v>162</v>
      </c>
      <c r="F65" s="54"/>
      <c r="G65" s="55" t="s">
        <v>163</v>
      </c>
      <c r="H65" s="55"/>
      <c r="I65" s="55"/>
      <c r="J65" s="55"/>
      <c r="K65" s="55"/>
      <c r="L65" s="55"/>
      <c r="M65" s="55"/>
      <c r="N65" s="55"/>
      <c r="O65" s="55"/>
      <c r="P65" s="55"/>
      <c r="Q65" s="55"/>
      <c r="R65" s="55"/>
      <c r="S65" s="55"/>
      <c r="T65" s="55"/>
      <c r="U65" s="55"/>
      <c r="V65" s="55"/>
      <c r="W65" s="124"/>
      <c r="X65" s="65" t="s">
        <v>93</v>
      </c>
      <c r="Y65" s="512">
        <v>0</v>
      </c>
      <c r="Z65" s="512"/>
      <c r="AA65" s="512"/>
      <c r="AB65" s="512"/>
      <c r="AC65" s="94"/>
      <c r="AD65" s="95"/>
      <c r="AN65" s="32" t="b">
        <f ca="1">IF(Y62&lt;=Y67,Y62-Y67)</f>
        <v>0</v>
      </c>
    </row>
    <row r="66" spans="4:40">
      <c r="D66" s="64"/>
      <c r="E66" s="50" t="s">
        <v>164</v>
      </c>
      <c r="F66" s="51"/>
      <c r="G66" s="51"/>
      <c r="H66" s="51"/>
      <c r="I66" s="51"/>
      <c r="J66" s="51"/>
      <c r="K66" s="51"/>
      <c r="L66" s="51"/>
      <c r="M66" s="51"/>
      <c r="N66" s="51"/>
      <c r="O66" s="51"/>
      <c r="P66" s="51"/>
      <c r="Q66" s="51"/>
      <c r="R66" s="51"/>
      <c r="S66" s="51"/>
      <c r="T66" s="51"/>
      <c r="U66" s="51"/>
      <c r="V66" s="51"/>
      <c r="W66" s="116"/>
      <c r="X66" s="65" t="s">
        <v>93</v>
      </c>
      <c r="Y66" s="512">
        <f>Y64+Y65</f>
        <v>0</v>
      </c>
      <c r="Z66" s="512"/>
      <c r="AA66" s="512"/>
      <c r="AB66" s="512"/>
      <c r="AC66" s="94"/>
      <c r="AD66" s="95"/>
    </row>
    <row r="67" spans="4:40">
      <c r="D67" s="125">
        <v>18</v>
      </c>
      <c r="E67" s="50" t="s">
        <v>165</v>
      </c>
      <c r="F67" s="51"/>
      <c r="G67" s="51"/>
      <c r="H67" s="51"/>
      <c r="I67" s="51"/>
      <c r="J67" s="51"/>
      <c r="K67" s="51"/>
      <c r="L67" s="51"/>
      <c r="M67" s="51"/>
      <c r="N67" s="51"/>
      <c r="O67" s="51"/>
      <c r="P67" s="51"/>
      <c r="Q67" s="51"/>
      <c r="R67" s="51"/>
      <c r="S67" s="51"/>
      <c r="T67" s="51"/>
      <c r="U67" s="51"/>
      <c r="V67" s="51"/>
      <c r="W67" s="116"/>
      <c r="X67" s="65" t="s">
        <v>93</v>
      </c>
      <c r="Y67" s="512">
        <f>'ArthikDisha IT CAL FY 2026-27'!E87</f>
        <v>0</v>
      </c>
      <c r="Z67" s="512"/>
      <c r="AA67" s="512"/>
      <c r="AB67" s="512"/>
      <c r="AC67" s="94"/>
      <c r="AD67" s="95"/>
    </row>
    <row r="68" spans="4:40">
      <c r="D68" s="88">
        <v>19</v>
      </c>
      <c r="E68" s="50" t="s">
        <v>196</v>
      </c>
      <c r="F68" s="51"/>
      <c r="G68" s="51"/>
      <c r="H68" s="51"/>
      <c r="I68" s="51"/>
      <c r="J68" s="51"/>
      <c r="K68" s="51"/>
      <c r="L68" s="51"/>
      <c r="M68" s="51"/>
      <c r="N68" s="51"/>
      <c r="O68" s="51"/>
      <c r="P68" s="51"/>
      <c r="Q68" s="51"/>
      <c r="R68" s="51"/>
      <c r="S68" s="51"/>
      <c r="T68" s="51"/>
      <c r="U68" s="51"/>
      <c r="V68" s="51"/>
      <c r="W68" s="116"/>
      <c r="X68" s="65" t="s">
        <v>93</v>
      </c>
      <c r="Y68" s="598">
        <f ca="1">'ArthikDisha IT CAL FY 2026-27'!E88</f>
        <v>284050</v>
      </c>
      <c r="Z68" s="598"/>
      <c r="AA68" s="598"/>
      <c r="AB68" s="598"/>
      <c r="AC68" s="94"/>
      <c r="AD68" s="95"/>
    </row>
    <row r="69" spans="4:40">
      <c r="D69" s="532" t="s">
        <v>167</v>
      </c>
      <c r="E69" s="532"/>
      <c r="F69" s="532"/>
      <c r="G69" s="532"/>
      <c r="H69" s="532"/>
      <c r="I69" s="532"/>
      <c r="J69" s="532"/>
      <c r="K69" s="532"/>
      <c r="L69" s="532"/>
      <c r="M69" s="532"/>
      <c r="N69" s="532"/>
      <c r="O69" s="532"/>
      <c r="P69" s="532"/>
      <c r="Q69" s="532"/>
      <c r="R69" s="532"/>
      <c r="S69" s="532"/>
      <c r="T69" s="532"/>
      <c r="U69" s="532"/>
      <c r="V69" s="532"/>
      <c r="W69" s="532"/>
      <c r="X69" s="532"/>
      <c r="Y69" s="532"/>
      <c r="Z69" s="532"/>
      <c r="AA69" s="532"/>
      <c r="AB69" s="532"/>
      <c r="AC69" s="532"/>
      <c r="AD69" s="126"/>
      <c r="AN69" s="119"/>
    </row>
    <row r="70" spans="4:40">
      <c r="D70" s="449" t="s">
        <v>168</v>
      </c>
      <c r="E70" s="450"/>
      <c r="F70" s="450"/>
      <c r="G70" s="450"/>
      <c r="H70" s="450"/>
      <c r="I70" s="450"/>
      <c r="J70" s="450"/>
      <c r="K70" s="450"/>
      <c r="L70" s="450"/>
      <c r="M70" s="450"/>
      <c r="N70" s="450"/>
      <c r="O70" s="450"/>
      <c r="P70" s="450"/>
      <c r="Q70" s="450"/>
      <c r="R70" s="450"/>
      <c r="S70" s="450"/>
      <c r="T70" s="450"/>
      <c r="U70" s="450"/>
      <c r="V70" s="450"/>
      <c r="W70" s="450"/>
      <c r="X70" s="450"/>
      <c r="Y70" s="450"/>
      <c r="Z70" s="450"/>
      <c r="AA70" s="450"/>
      <c r="AB70" s="450"/>
      <c r="AC70" s="451"/>
      <c r="AD70" s="37"/>
      <c r="AN70" s="32">
        <f ca="1">IF(AN64=FALSE,AN65,AN64)</f>
        <v>284050</v>
      </c>
    </row>
    <row r="71" spans="4:40">
      <c r="D71" s="482" t="s">
        <v>169</v>
      </c>
      <c r="E71" s="483"/>
      <c r="F71" s="522" t="s">
        <v>170</v>
      </c>
      <c r="G71" s="523"/>
      <c r="H71" s="523"/>
      <c r="I71" s="523"/>
      <c r="J71" s="524"/>
      <c r="K71" s="449" t="s">
        <v>171</v>
      </c>
      <c r="L71" s="450"/>
      <c r="M71" s="450"/>
      <c r="N71" s="450"/>
      <c r="O71" s="450"/>
      <c r="P71" s="450"/>
      <c r="Q71" s="450"/>
      <c r="R71" s="450"/>
      <c r="S71" s="450"/>
      <c r="T71" s="450"/>
      <c r="U71" s="450"/>
      <c r="V71" s="450"/>
      <c r="W71" s="450"/>
      <c r="X71" s="450"/>
      <c r="Y71" s="450"/>
      <c r="Z71" s="450"/>
      <c r="AA71" s="450"/>
      <c r="AB71" s="450"/>
      <c r="AC71" s="451"/>
      <c r="AD71" s="37"/>
    </row>
    <row r="72" spans="4:40" ht="27.75" customHeight="1">
      <c r="D72" s="521"/>
      <c r="E72" s="503"/>
      <c r="F72" s="525"/>
      <c r="G72" s="526"/>
      <c r="H72" s="526"/>
      <c r="I72" s="526"/>
      <c r="J72" s="527"/>
      <c r="K72" s="493" t="s">
        <v>172</v>
      </c>
      <c r="L72" s="494"/>
      <c r="M72" s="494"/>
      <c r="N72" s="494"/>
      <c r="O72" s="494"/>
      <c r="P72" s="494"/>
      <c r="Q72" s="494"/>
      <c r="R72" s="495"/>
      <c r="S72" s="528" t="s">
        <v>173</v>
      </c>
      <c r="T72" s="529"/>
      <c r="U72" s="529"/>
      <c r="V72" s="529"/>
      <c r="W72" s="529"/>
      <c r="X72" s="530"/>
      <c r="Y72" s="529" t="s">
        <v>174</v>
      </c>
      <c r="Z72" s="529"/>
      <c r="AA72" s="529"/>
      <c r="AB72" s="529"/>
      <c r="AC72" s="530"/>
      <c r="AD72" s="42"/>
      <c r="AN72" s="32">
        <f ca="1">IF(AN70=0,0,AN70)</f>
        <v>284050</v>
      </c>
    </row>
    <row r="73" spans="4:40">
      <c r="D73" s="534"/>
      <c r="E73" s="534"/>
      <c r="F73" s="535">
        <v>0</v>
      </c>
      <c r="G73" s="536"/>
      <c r="H73" s="536"/>
      <c r="I73" s="536"/>
      <c r="J73" s="127"/>
      <c r="K73" s="537">
        <v>0</v>
      </c>
      <c r="L73" s="538"/>
      <c r="M73" s="538"/>
      <c r="N73" s="538"/>
      <c r="O73" s="538"/>
      <c r="P73" s="538"/>
      <c r="Q73" s="538"/>
      <c r="R73" s="539"/>
      <c r="S73" s="540"/>
      <c r="T73" s="540"/>
      <c r="U73" s="540"/>
      <c r="V73" s="540"/>
      <c r="W73" s="540"/>
      <c r="X73" s="540"/>
      <c r="Y73" s="541"/>
      <c r="Z73" s="542"/>
      <c r="AA73" s="542"/>
      <c r="AB73" s="542"/>
      <c r="AC73" s="543"/>
      <c r="AD73" s="128"/>
    </row>
    <row r="74" spans="4:40">
      <c r="D74" s="534">
        <v>0</v>
      </c>
      <c r="E74" s="534"/>
      <c r="F74" s="535">
        <v>0</v>
      </c>
      <c r="G74" s="536"/>
      <c r="H74" s="536"/>
      <c r="I74" s="536"/>
      <c r="J74" s="127"/>
      <c r="K74" s="537">
        <v>0</v>
      </c>
      <c r="L74" s="538"/>
      <c r="M74" s="538"/>
      <c r="N74" s="538"/>
      <c r="O74" s="538"/>
      <c r="P74" s="538"/>
      <c r="Q74" s="538"/>
      <c r="R74" s="539"/>
      <c r="S74" s="540">
        <v>0</v>
      </c>
      <c r="T74" s="540"/>
      <c r="U74" s="540"/>
      <c r="V74" s="540"/>
      <c r="W74" s="540"/>
      <c r="X74" s="540"/>
      <c r="Y74" s="541">
        <v>0</v>
      </c>
      <c r="Z74" s="542"/>
      <c r="AA74" s="542"/>
      <c r="AB74" s="542"/>
      <c r="AC74" s="543"/>
      <c r="AD74" s="128"/>
    </row>
    <row r="75" spans="4:40">
      <c r="D75" s="534">
        <v>0</v>
      </c>
      <c r="E75" s="534"/>
      <c r="F75" s="535">
        <v>0</v>
      </c>
      <c r="G75" s="536"/>
      <c r="H75" s="536"/>
      <c r="I75" s="536"/>
      <c r="J75" s="127"/>
      <c r="K75" s="537">
        <v>0</v>
      </c>
      <c r="L75" s="538"/>
      <c r="M75" s="538"/>
      <c r="N75" s="538"/>
      <c r="O75" s="538"/>
      <c r="P75" s="538"/>
      <c r="Q75" s="538"/>
      <c r="R75" s="539"/>
      <c r="S75" s="540">
        <v>0</v>
      </c>
      <c r="T75" s="540"/>
      <c r="U75" s="540"/>
      <c r="V75" s="540"/>
      <c r="W75" s="540"/>
      <c r="X75" s="540"/>
      <c r="Y75" s="541">
        <v>0</v>
      </c>
      <c r="Z75" s="542"/>
      <c r="AA75" s="542"/>
      <c r="AB75" s="542"/>
      <c r="AC75" s="543"/>
      <c r="AD75" s="128"/>
    </row>
    <row r="76" spans="4:40">
      <c r="D76" s="534">
        <v>0</v>
      </c>
      <c r="E76" s="534"/>
      <c r="F76" s="535">
        <v>0</v>
      </c>
      <c r="G76" s="536"/>
      <c r="H76" s="536"/>
      <c r="I76" s="536"/>
      <c r="J76" s="127"/>
      <c r="K76" s="537">
        <v>0</v>
      </c>
      <c r="L76" s="538"/>
      <c r="M76" s="538"/>
      <c r="N76" s="538"/>
      <c r="O76" s="538"/>
      <c r="P76" s="538"/>
      <c r="Q76" s="538"/>
      <c r="R76" s="539"/>
      <c r="S76" s="540">
        <v>0</v>
      </c>
      <c r="T76" s="540"/>
      <c r="U76" s="540"/>
      <c r="V76" s="540"/>
      <c r="W76" s="540"/>
      <c r="X76" s="540"/>
      <c r="Y76" s="541">
        <v>0</v>
      </c>
      <c r="Z76" s="542"/>
      <c r="AA76" s="542"/>
      <c r="AB76" s="542"/>
      <c r="AC76" s="543"/>
      <c r="AD76" s="128"/>
    </row>
    <row r="77" spans="4:40">
      <c r="D77" s="534">
        <v>0</v>
      </c>
      <c r="E77" s="534"/>
      <c r="F77" s="535">
        <v>0</v>
      </c>
      <c r="G77" s="536"/>
      <c r="H77" s="536"/>
      <c r="I77" s="536"/>
      <c r="J77" s="127"/>
      <c r="K77" s="537">
        <v>0</v>
      </c>
      <c r="L77" s="538"/>
      <c r="M77" s="538"/>
      <c r="N77" s="538"/>
      <c r="O77" s="538"/>
      <c r="P77" s="538"/>
      <c r="Q77" s="538"/>
      <c r="R77" s="539"/>
      <c r="S77" s="540">
        <v>0</v>
      </c>
      <c r="T77" s="540"/>
      <c r="U77" s="540"/>
      <c r="V77" s="540"/>
      <c r="W77" s="540"/>
      <c r="X77" s="540"/>
      <c r="Y77" s="541">
        <v>0</v>
      </c>
      <c r="Z77" s="542"/>
      <c r="AA77" s="542"/>
      <c r="AB77" s="542"/>
      <c r="AC77" s="543"/>
      <c r="AD77" s="128"/>
    </row>
    <row r="78" spans="4:40">
      <c r="D78" s="534">
        <v>0</v>
      </c>
      <c r="E78" s="534"/>
      <c r="F78" s="535">
        <v>0</v>
      </c>
      <c r="G78" s="536"/>
      <c r="H78" s="536"/>
      <c r="I78" s="536"/>
      <c r="J78" s="127"/>
      <c r="K78" s="537">
        <v>0</v>
      </c>
      <c r="L78" s="538"/>
      <c r="M78" s="538"/>
      <c r="N78" s="538"/>
      <c r="O78" s="538"/>
      <c r="P78" s="538"/>
      <c r="Q78" s="538"/>
      <c r="R78" s="539"/>
      <c r="S78" s="540">
        <v>0</v>
      </c>
      <c r="T78" s="540"/>
      <c r="U78" s="540"/>
      <c r="V78" s="540"/>
      <c r="W78" s="540"/>
      <c r="X78" s="540"/>
      <c r="Y78" s="541">
        <v>0</v>
      </c>
      <c r="Z78" s="542"/>
      <c r="AA78" s="542"/>
      <c r="AB78" s="542"/>
      <c r="AC78" s="543"/>
      <c r="AD78" s="128"/>
    </row>
    <row r="79" spans="4:40">
      <c r="D79" s="534">
        <v>0</v>
      </c>
      <c r="E79" s="534"/>
      <c r="F79" s="535">
        <v>0</v>
      </c>
      <c r="G79" s="536"/>
      <c r="H79" s="536"/>
      <c r="I79" s="536"/>
      <c r="J79" s="127"/>
      <c r="K79" s="537">
        <v>0</v>
      </c>
      <c r="L79" s="538"/>
      <c r="M79" s="538"/>
      <c r="N79" s="538"/>
      <c r="O79" s="538"/>
      <c r="P79" s="538"/>
      <c r="Q79" s="538"/>
      <c r="R79" s="539"/>
      <c r="S79" s="540">
        <v>0</v>
      </c>
      <c r="T79" s="540"/>
      <c r="U79" s="540"/>
      <c r="V79" s="540"/>
      <c r="W79" s="540"/>
      <c r="X79" s="540"/>
      <c r="Y79" s="541">
        <v>0</v>
      </c>
      <c r="Z79" s="542"/>
      <c r="AA79" s="542"/>
      <c r="AB79" s="542"/>
      <c r="AC79" s="543"/>
      <c r="AD79" s="128"/>
    </row>
    <row r="80" spans="4:40">
      <c r="D80" s="534">
        <v>0</v>
      </c>
      <c r="E80" s="534"/>
      <c r="F80" s="535">
        <v>0</v>
      </c>
      <c r="G80" s="536"/>
      <c r="H80" s="536"/>
      <c r="I80" s="536"/>
      <c r="J80" s="127"/>
      <c r="K80" s="537">
        <v>0</v>
      </c>
      <c r="L80" s="538"/>
      <c r="M80" s="538"/>
      <c r="N80" s="538"/>
      <c r="O80" s="538"/>
      <c r="P80" s="538"/>
      <c r="Q80" s="538"/>
      <c r="R80" s="539"/>
      <c r="S80" s="540">
        <v>0</v>
      </c>
      <c r="T80" s="540"/>
      <c r="U80" s="540"/>
      <c r="V80" s="540"/>
      <c r="W80" s="540"/>
      <c r="X80" s="540"/>
      <c r="Y80" s="541">
        <v>0</v>
      </c>
      <c r="Z80" s="542"/>
      <c r="AA80" s="542"/>
      <c r="AB80" s="542"/>
      <c r="AC80" s="543"/>
      <c r="AD80" s="128"/>
    </row>
    <row r="81" spans="4:30">
      <c r="D81" s="534">
        <v>0</v>
      </c>
      <c r="E81" s="534"/>
      <c r="F81" s="535">
        <v>0</v>
      </c>
      <c r="G81" s="536"/>
      <c r="H81" s="536"/>
      <c r="I81" s="536"/>
      <c r="J81" s="127"/>
      <c r="K81" s="537">
        <v>0</v>
      </c>
      <c r="L81" s="538"/>
      <c r="M81" s="538"/>
      <c r="N81" s="538"/>
      <c r="O81" s="538"/>
      <c r="P81" s="538"/>
      <c r="Q81" s="538"/>
      <c r="R81" s="539"/>
      <c r="S81" s="540">
        <v>0</v>
      </c>
      <c r="T81" s="540"/>
      <c r="U81" s="540"/>
      <c r="V81" s="540"/>
      <c r="W81" s="540"/>
      <c r="X81" s="540"/>
      <c r="Y81" s="541">
        <v>0</v>
      </c>
      <c r="Z81" s="542"/>
      <c r="AA81" s="542"/>
      <c r="AB81" s="542"/>
      <c r="AC81" s="543"/>
      <c r="AD81" s="128"/>
    </row>
    <row r="82" spans="4:30">
      <c r="D82" s="534">
        <v>0</v>
      </c>
      <c r="E82" s="534"/>
      <c r="F82" s="535">
        <v>0</v>
      </c>
      <c r="G82" s="536"/>
      <c r="H82" s="536"/>
      <c r="I82" s="536"/>
      <c r="J82" s="127"/>
      <c r="K82" s="537">
        <v>0</v>
      </c>
      <c r="L82" s="538"/>
      <c r="M82" s="538"/>
      <c r="N82" s="538"/>
      <c r="O82" s="538"/>
      <c r="P82" s="538"/>
      <c r="Q82" s="538"/>
      <c r="R82" s="539"/>
      <c r="S82" s="540">
        <v>0</v>
      </c>
      <c r="T82" s="540"/>
      <c r="U82" s="540"/>
      <c r="V82" s="540"/>
      <c r="W82" s="540"/>
      <c r="X82" s="540"/>
      <c r="Y82" s="541">
        <v>0</v>
      </c>
      <c r="Z82" s="542"/>
      <c r="AA82" s="542"/>
      <c r="AB82" s="542"/>
      <c r="AC82" s="543"/>
      <c r="AD82" s="128"/>
    </row>
    <row r="83" spans="4:30">
      <c r="D83" s="534">
        <v>0</v>
      </c>
      <c r="E83" s="534"/>
      <c r="F83" s="535">
        <v>0</v>
      </c>
      <c r="G83" s="536"/>
      <c r="H83" s="536"/>
      <c r="I83" s="536"/>
      <c r="J83" s="127"/>
      <c r="K83" s="537">
        <v>0</v>
      </c>
      <c r="L83" s="538"/>
      <c r="M83" s="538"/>
      <c r="N83" s="538"/>
      <c r="O83" s="538"/>
      <c r="P83" s="538"/>
      <c r="Q83" s="538"/>
      <c r="R83" s="539"/>
      <c r="S83" s="540">
        <v>0</v>
      </c>
      <c r="T83" s="540"/>
      <c r="U83" s="540"/>
      <c r="V83" s="540"/>
      <c r="W83" s="540"/>
      <c r="X83" s="540"/>
      <c r="Y83" s="541">
        <v>0</v>
      </c>
      <c r="Z83" s="542"/>
      <c r="AA83" s="542"/>
      <c r="AB83" s="542"/>
      <c r="AC83" s="543"/>
      <c r="AD83" s="128"/>
    </row>
    <row r="84" spans="4:30">
      <c r="D84" s="599">
        <v>0</v>
      </c>
      <c r="E84" s="599"/>
      <c r="F84" s="535">
        <v>0</v>
      </c>
      <c r="G84" s="536"/>
      <c r="H84" s="536"/>
      <c r="I84" s="536"/>
      <c r="J84" s="127"/>
      <c r="K84" s="600">
        <v>0</v>
      </c>
      <c r="L84" s="601"/>
      <c r="M84" s="601"/>
      <c r="N84" s="601"/>
      <c r="O84" s="601"/>
      <c r="P84" s="601"/>
      <c r="Q84" s="601"/>
      <c r="R84" s="602"/>
      <c r="S84" s="603"/>
      <c r="T84" s="603"/>
      <c r="U84" s="603"/>
      <c r="V84" s="603"/>
      <c r="W84" s="603"/>
      <c r="X84" s="603"/>
      <c r="Y84" s="541">
        <v>0</v>
      </c>
      <c r="Z84" s="542"/>
      <c r="AA84" s="542"/>
      <c r="AB84" s="542"/>
      <c r="AC84" s="543"/>
      <c r="AD84" s="128"/>
    </row>
    <row r="85" spans="4:30">
      <c r="D85" s="455" t="s">
        <v>87</v>
      </c>
      <c r="E85" s="456"/>
      <c r="F85" s="554">
        <v>0</v>
      </c>
      <c r="G85" s="554"/>
      <c r="H85" s="554"/>
      <c r="I85" s="554"/>
      <c r="J85" s="554"/>
      <c r="K85" s="129"/>
      <c r="L85" s="129"/>
      <c r="M85" s="129"/>
      <c r="N85" s="130"/>
      <c r="O85" s="130"/>
      <c r="P85" s="130"/>
      <c r="Q85" s="130"/>
      <c r="R85" s="130"/>
      <c r="S85" s="131"/>
      <c r="T85" s="131"/>
      <c r="U85" s="131"/>
      <c r="V85" s="131"/>
      <c r="W85" s="132"/>
      <c r="X85" s="131"/>
      <c r="Y85" s="133"/>
      <c r="Z85" s="134"/>
      <c r="AA85" s="134"/>
      <c r="AB85" s="134"/>
      <c r="AC85" s="134"/>
      <c r="AD85" s="135"/>
    </row>
    <row r="86" spans="4:30" ht="45.75" customHeight="1">
      <c r="D86" s="550" t="s">
        <v>175</v>
      </c>
      <c r="E86" s="550"/>
      <c r="F86" s="550"/>
      <c r="G86" s="550"/>
      <c r="H86" s="550"/>
      <c r="I86" s="550"/>
      <c r="J86" s="550"/>
      <c r="K86" s="550"/>
      <c r="L86" s="550"/>
      <c r="M86" s="550"/>
      <c r="N86" s="550"/>
      <c r="O86" s="550"/>
      <c r="P86" s="550"/>
      <c r="Q86" s="550"/>
      <c r="R86" s="550"/>
      <c r="S86" s="550"/>
      <c r="T86" s="550"/>
      <c r="U86" s="550"/>
      <c r="V86" s="550"/>
      <c r="W86" s="550"/>
      <c r="X86" s="550"/>
      <c r="Y86" s="550"/>
      <c r="Z86" s="551"/>
      <c r="AA86" s="551"/>
      <c r="AB86" s="551"/>
      <c r="AC86" s="551"/>
      <c r="AD86" s="136"/>
    </row>
    <row r="87" spans="4:30">
      <c r="D87" s="552" t="s">
        <v>176</v>
      </c>
      <c r="E87" s="552"/>
      <c r="F87" s="552"/>
      <c r="G87" s="552"/>
      <c r="H87" s="552"/>
      <c r="I87" s="552"/>
      <c r="J87" s="552"/>
      <c r="K87" s="552"/>
      <c r="L87" s="552"/>
      <c r="M87" s="552"/>
      <c r="N87" s="552"/>
      <c r="O87" s="552"/>
      <c r="P87" s="552"/>
      <c r="Q87" s="552"/>
      <c r="R87" s="552"/>
      <c r="S87" s="552"/>
      <c r="T87" s="552"/>
      <c r="U87" s="552"/>
      <c r="V87" s="552"/>
      <c r="W87" s="552"/>
      <c r="X87" s="552"/>
      <c r="Y87" s="552"/>
      <c r="Z87" s="552"/>
      <c r="AA87" s="552"/>
      <c r="AB87" s="552"/>
      <c r="AC87" s="552"/>
      <c r="AD87" s="137"/>
    </row>
    <row r="88" spans="4:30">
      <c r="D88" s="552"/>
      <c r="E88" s="552"/>
      <c r="F88" s="552"/>
      <c r="G88" s="552"/>
      <c r="H88" s="552"/>
      <c r="I88" s="552"/>
      <c r="J88" s="552"/>
      <c r="K88" s="552"/>
      <c r="L88" s="552"/>
      <c r="M88" s="552"/>
      <c r="N88" s="552"/>
      <c r="O88" s="552"/>
      <c r="P88" s="552"/>
      <c r="Q88" s="552"/>
      <c r="R88" s="552"/>
      <c r="S88" s="552"/>
      <c r="T88" s="552"/>
      <c r="U88" s="552"/>
      <c r="V88" s="552"/>
      <c r="W88" s="552"/>
      <c r="X88" s="552"/>
      <c r="Y88" s="552"/>
      <c r="Z88" s="552"/>
      <c r="AA88" s="552"/>
      <c r="AB88" s="552"/>
      <c r="AC88" s="552"/>
      <c r="AD88" s="137"/>
    </row>
    <row r="89" spans="4:30">
      <c r="D89" s="138"/>
      <c r="E89" s="138"/>
      <c r="F89" s="138"/>
      <c r="G89" s="138"/>
      <c r="H89" s="138"/>
      <c r="I89" s="138"/>
      <c r="J89" s="138"/>
      <c r="K89" s="138"/>
      <c r="L89" s="138"/>
      <c r="M89" s="138"/>
      <c r="N89" s="138"/>
      <c r="O89" s="138"/>
      <c r="P89" s="138"/>
      <c r="Q89" s="138"/>
      <c r="R89" s="138"/>
      <c r="S89" s="138"/>
      <c r="T89" s="138"/>
      <c r="U89" s="138"/>
      <c r="V89" s="138"/>
      <c r="W89" s="138"/>
      <c r="X89" s="138"/>
      <c r="Y89" s="138"/>
      <c r="Z89" s="138"/>
      <c r="AA89" s="138"/>
      <c r="AB89" s="138"/>
      <c r="AC89" s="138"/>
      <c r="AD89" s="36"/>
    </row>
    <row r="90" spans="4:30">
      <c r="D90" s="138" t="s">
        <v>177</v>
      </c>
      <c r="E90" s="138"/>
      <c r="F90" s="139">
        <v>0</v>
      </c>
      <c r="G90" s="138"/>
      <c r="H90" s="138"/>
      <c r="I90" s="138"/>
      <c r="J90" s="138"/>
      <c r="K90" s="138"/>
      <c r="L90" s="138"/>
      <c r="M90" s="138"/>
      <c r="N90" s="138"/>
      <c r="O90" s="138"/>
      <c r="P90" s="138"/>
      <c r="Q90" s="138"/>
      <c r="R90" s="138"/>
      <c r="S90" s="138"/>
      <c r="T90" s="138"/>
      <c r="U90" s="138"/>
      <c r="V90" s="138"/>
      <c r="W90" s="138"/>
      <c r="X90" s="138"/>
      <c r="Y90" s="138"/>
      <c r="Z90" s="138"/>
      <c r="AA90" s="138"/>
      <c r="AB90" s="138"/>
      <c r="AC90" s="138"/>
      <c r="AD90" s="36"/>
    </row>
    <row r="91" spans="4:30">
      <c r="D91" s="138" t="s">
        <v>178</v>
      </c>
      <c r="E91" s="138"/>
      <c r="F91" s="553">
        <v>46060</v>
      </c>
      <c r="G91" s="553"/>
      <c r="H91" s="553"/>
      <c r="I91" s="553"/>
      <c r="J91" s="138"/>
      <c r="K91" s="138"/>
      <c r="L91" s="138"/>
      <c r="M91" s="138"/>
      <c r="N91" s="138"/>
      <c r="O91" s="138"/>
      <c r="P91" s="140" t="s">
        <v>179</v>
      </c>
      <c r="Q91" s="138"/>
      <c r="R91" s="138"/>
      <c r="S91" s="138"/>
      <c r="T91" s="138"/>
      <c r="U91" s="138"/>
      <c r="V91" s="138"/>
      <c r="W91" s="138"/>
      <c r="X91" s="138"/>
      <c r="Y91" s="138"/>
      <c r="Z91" s="138"/>
      <c r="AA91" s="138"/>
      <c r="AB91" s="138"/>
      <c r="AC91" s="138"/>
      <c r="AD91" s="36"/>
    </row>
    <row r="92" spans="4:30">
      <c r="J92" s="138"/>
      <c r="K92" s="138"/>
      <c r="L92" s="138"/>
      <c r="M92" s="138"/>
      <c r="N92" s="138"/>
      <c r="O92" s="138"/>
      <c r="P92" s="138" t="s">
        <v>181</v>
      </c>
      <c r="Q92" s="138"/>
      <c r="R92" s="138"/>
      <c r="S92" s="544">
        <v>0</v>
      </c>
      <c r="T92" s="544"/>
      <c r="U92" s="544"/>
      <c r="V92" s="544"/>
      <c r="W92" s="544"/>
      <c r="X92" s="544"/>
      <c r="Y92" s="544"/>
      <c r="Z92" s="544"/>
      <c r="AA92" s="544"/>
      <c r="AB92" s="544"/>
      <c r="AC92" s="544"/>
      <c r="AD92" s="141"/>
    </row>
    <row r="93" spans="4:30" ht="27">
      <c r="D93" s="546" t="s">
        <v>182</v>
      </c>
      <c r="E93" s="546"/>
      <c r="F93" s="546"/>
      <c r="G93" s="547" t="s">
        <v>183</v>
      </c>
      <c r="H93" s="547"/>
      <c r="I93" s="547"/>
      <c r="J93" s="547"/>
      <c r="K93" s="547"/>
      <c r="L93" s="547"/>
      <c r="M93" s="547"/>
      <c r="N93" s="547"/>
      <c r="O93" s="547"/>
      <c r="P93" s="547"/>
      <c r="Q93" s="547"/>
      <c r="R93" s="547"/>
      <c r="S93" s="547"/>
      <c r="T93" s="547"/>
      <c r="U93" s="547"/>
      <c r="V93" s="547"/>
      <c r="W93" s="547"/>
      <c r="X93" s="547"/>
      <c r="Y93" s="548" t="s">
        <v>184</v>
      </c>
      <c r="Z93" s="548"/>
      <c r="AA93" s="549" t="s">
        <v>185</v>
      </c>
      <c r="AB93" s="549"/>
      <c r="AC93" s="549"/>
      <c r="AD93" s="142"/>
    </row>
    <row r="94" spans="4:30">
      <c r="D94" s="4"/>
      <c r="E94" s="4"/>
      <c r="F94" s="4"/>
      <c r="G94" s="4"/>
      <c r="H94" s="4"/>
      <c r="I94" s="4"/>
      <c r="J94" s="4"/>
      <c r="K94" s="4"/>
      <c r="L94" s="4"/>
      <c r="M94" s="4"/>
      <c r="N94" s="4"/>
      <c r="O94" s="4"/>
      <c r="P94" s="4"/>
      <c r="Q94" s="4"/>
      <c r="R94" s="4"/>
      <c r="S94" s="4"/>
      <c r="T94" s="4"/>
      <c r="U94" s="4"/>
      <c r="V94" s="4"/>
      <c r="W94" s="4"/>
      <c r="X94" s="4"/>
      <c r="Y94" s="4"/>
      <c r="Z94" s="4"/>
      <c r="AA94" s="4"/>
      <c r="AB94" s="4"/>
      <c r="AC94" s="4"/>
    </row>
    <row r="95" spans="4:30">
      <c r="D95" s="4"/>
      <c r="E95" s="4"/>
      <c r="F95" s="4"/>
      <c r="G95" s="4"/>
      <c r="H95" s="4"/>
      <c r="I95" s="4"/>
      <c r="J95" s="4"/>
      <c r="K95" s="4"/>
      <c r="L95" s="4"/>
      <c r="M95" s="4"/>
      <c r="N95" s="4"/>
      <c r="O95" s="4"/>
      <c r="P95" s="544" t="s">
        <v>180</v>
      </c>
      <c r="Q95" s="544"/>
      <c r="R95" s="544"/>
      <c r="S95" s="544"/>
      <c r="T95" s="544"/>
      <c r="U95" s="544"/>
      <c r="V95" s="4"/>
      <c r="W95" s="4"/>
      <c r="X95" s="4"/>
      <c r="Y95" s="4"/>
      <c r="Z95" s="4"/>
      <c r="AA95" s="4"/>
      <c r="AB95" s="4"/>
      <c r="AC95" s="4"/>
    </row>
  </sheetData>
  <sheetProtection algorithmName="SHA-512" hashValue="8DyWppIEKYAQiz3eHNHnIvx1zu+AQdW+Pm0FRy3mmnjIOI5fTwYzHSi5jx5ryCTD8WANB92Sa8SMXaY4cKZuaw==" saltValue="PVkENe+hZd/MSUbZybfInQ==" spinCount="100000" sheet="1" objects="1" scenarios="1" selectLockedCells="1"/>
  <customSheetViews>
    <customSheetView guid="{5998149D-B89B-A146-AC84-0BF38113AEDF}" scale="140" showGridLines="0" showRowCol="0" fitToPage="1" hiddenColumns="1">
      <selection activeCell="A7" sqref="A7:M7"/>
      <pageMargins left="0.11811023622047245" right="3.937007874015748E-2" top="0.35433070866141736" bottom="0.15748031496062992" header="0.31496062992125984" footer="0.31496062992125984"/>
      <pageSetup paperSize="9" scale="89" fitToHeight="2" orientation="portrait" r:id="rId1"/>
    </customSheetView>
  </customSheetViews>
  <mergeCells count="202">
    <mergeCell ref="P95:U95"/>
    <mergeCell ref="S92:AC92"/>
    <mergeCell ref="D83:E83"/>
    <mergeCell ref="F83:I83"/>
    <mergeCell ref="K83:R83"/>
    <mergeCell ref="S83:X83"/>
    <mergeCell ref="Y83:AC83"/>
    <mergeCell ref="D84:E84"/>
    <mergeCell ref="F84:I84"/>
    <mergeCell ref="K84:R84"/>
    <mergeCell ref="S84:X84"/>
    <mergeCell ref="Y84:AC84"/>
    <mergeCell ref="D93:F93"/>
    <mergeCell ref="G93:X93"/>
    <mergeCell ref="Y93:Z93"/>
    <mergeCell ref="AA93:AC93"/>
    <mergeCell ref="F85:J85"/>
    <mergeCell ref="D85:E85"/>
    <mergeCell ref="D86:AC86"/>
    <mergeCell ref="D87:AC88"/>
    <mergeCell ref="F91:I91"/>
    <mergeCell ref="D81:E81"/>
    <mergeCell ref="F81:I81"/>
    <mergeCell ref="K81:R81"/>
    <mergeCell ref="S81:X81"/>
    <mergeCell ref="Y81:AC81"/>
    <mergeCell ref="D82:E82"/>
    <mergeCell ref="F82:I82"/>
    <mergeCell ref="K82:R82"/>
    <mergeCell ref="S82:X82"/>
    <mergeCell ref="Y82:AC82"/>
    <mergeCell ref="K80:R80"/>
    <mergeCell ref="S80:X80"/>
    <mergeCell ref="Y80:AC80"/>
    <mergeCell ref="D77:E77"/>
    <mergeCell ref="F77:I77"/>
    <mergeCell ref="K77:R77"/>
    <mergeCell ref="S77:X77"/>
    <mergeCell ref="Y77:AC77"/>
    <mergeCell ref="D78:E78"/>
    <mergeCell ref="F78:I78"/>
    <mergeCell ref="K78:R78"/>
    <mergeCell ref="S78:X78"/>
    <mergeCell ref="Y78:AC78"/>
    <mergeCell ref="D79:E79"/>
    <mergeCell ref="F79:I79"/>
    <mergeCell ref="K79:R79"/>
    <mergeCell ref="S79:X79"/>
    <mergeCell ref="Y79:AC79"/>
    <mergeCell ref="D80:E80"/>
    <mergeCell ref="F80:I80"/>
    <mergeCell ref="D75:E75"/>
    <mergeCell ref="F75:I75"/>
    <mergeCell ref="K75:R75"/>
    <mergeCell ref="S75:X75"/>
    <mergeCell ref="Y75:AC75"/>
    <mergeCell ref="D76:E76"/>
    <mergeCell ref="F76:I76"/>
    <mergeCell ref="K76:R76"/>
    <mergeCell ref="S76:X76"/>
    <mergeCell ref="Y76:AC76"/>
    <mergeCell ref="D73:E73"/>
    <mergeCell ref="F73:I73"/>
    <mergeCell ref="K73:R73"/>
    <mergeCell ref="S73:X73"/>
    <mergeCell ref="Y73:AC73"/>
    <mergeCell ref="D74:E74"/>
    <mergeCell ref="F74:I74"/>
    <mergeCell ref="K74:R74"/>
    <mergeCell ref="S74:X74"/>
    <mergeCell ref="Y74:AC74"/>
    <mergeCell ref="D71:E72"/>
    <mergeCell ref="F71:J72"/>
    <mergeCell ref="K71:AC71"/>
    <mergeCell ref="K72:R72"/>
    <mergeCell ref="S72:X72"/>
    <mergeCell ref="Y72:AC72"/>
    <mergeCell ref="Y65:AB65"/>
    <mergeCell ref="Y66:AB66"/>
    <mergeCell ref="Y67:AB67"/>
    <mergeCell ref="Y68:AB68"/>
    <mergeCell ref="D69:AC69"/>
    <mergeCell ref="D70:AC70"/>
    <mergeCell ref="Y62:AB62"/>
    <mergeCell ref="F64:H64"/>
    <mergeCell ref="I64:K64"/>
    <mergeCell ref="L64:N64"/>
    <mergeCell ref="O64:Q64"/>
    <mergeCell ref="R64:T64"/>
    <mergeCell ref="U64:W64"/>
    <mergeCell ref="Y64:AB64"/>
    <mergeCell ref="Y56:AB56"/>
    <mergeCell ref="Y57:AB57"/>
    <mergeCell ref="Y58:AB58"/>
    <mergeCell ref="M59:O59"/>
    <mergeCell ref="Y59:AB59"/>
    <mergeCell ref="Y61:AB61"/>
    <mergeCell ref="S52:V52"/>
    <mergeCell ref="O53:Q53"/>
    <mergeCell ref="S53:V53"/>
    <mergeCell ref="O54:Q54"/>
    <mergeCell ref="S54:V54"/>
    <mergeCell ref="O55:Q55"/>
    <mergeCell ref="S55:V55"/>
    <mergeCell ref="O47:Q47"/>
    <mergeCell ref="O48:Q48"/>
    <mergeCell ref="O49:Q49"/>
    <mergeCell ref="O50:Q50"/>
    <mergeCell ref="O51:Q51"/>
    <mergeCell ref="O52:Q52"/>
    <mergeCell ref="O43:Q43"/>
    <mergeCell ref="S43:V43"/>
    <mergeCell ref="O44:Q44"/>
    <mergeCell ref="S44:V44"/>
    <mergeCell ref="O45:Q45"/>
    <mergeCell ref="O46:Q46"/>
    <mergeCell ref="O40:Q40"/>
    <mergeCell ref="S40:V40"/>
    <mergeCell ref="O41:Q41"/>
    <mergeCell ref="S41:V41"/>
    <mergeCell ref="O42:Q42"/>
    <mergeCell ref="S42:V42"/>
    <mergeCell ref="Y34:AB34"/>
    <mergeCell ref="R36:U36"/>
    <mergeCell ref="R37:U37"/>
    <mergeCell ref="Y38:AB38"/>
    <mergeCell ref="N39:Q39"/>
    <mergeCell ref="R39:W39"/>
    <mergeCell ref="X39:AC39"/>
    <mergeCell ref="R28:U28"/>
    <mergeCell ref="V28:Y28"/>
    <mergeCell ref="V29:Y29"/>
    <mergeCell ref="R31:U31"/>
    <mergeCell ref="R32:U32"/>
    <mergeCell ref="V33:Y33"/>
    <mergeCell ref="Y35:Z35"/>
    <mergeCell ref="Y36:Z36"/>
    <mergeCell ref="Y37:Z37"/>
    <mergeCell ref="V25:Y25"/>
    <mergeCell ref="R26:U26"/>
    <mergeCell ref="R27:U27"/>
    <mergeCell ref="D19:AC19"/>
    <mergeCell ref="F22:P22"/>
    <mergeCell ref="R22:U22"/>
    <mergeCell ref="W22:Y22"/>
    <mergeCell ref="F23:P23"/>
    <mergeCell ref="R23:U23"/>
    <mergeCell ref="W23:Y23"/>
    <mergeCell ref="G15:P15"/>
    <mergeCell ref="Q15:U15"/>
    <mergeCell ref="X15:AA15"/>
    <mergeCell ref="D16:F16"/>
    <mergeCell ref="G16:P16"/>
    <mergeCell ref="Q16:U16"/>
    <mergeCell ref="X16:AA16"/>
    <mergeCell ref="F24:P24"/>
    <mergeCell ref="R24:U24"/>
    <mergeCell ref="W24:Y24"/>
    <mergeCell ref="D2:AC2"/>
    <mergeCell ref="D3:AC3"/>
    <mergeCell ref="D4:AC4"/>
    <mergeCell ref="D6:P6"/>
    <mergeCell ref="Q6:AC6"/>
    <mergeCell ref="D7:P7"/>
    <mergeCell ref="Q7:AC7"/>
    <mergeCell ref="D13:F13"/>
    <mergeCell ref="G13:P13"/>
    <mergeCell ref="Q13:W13"/>
    <mergeCell ref="X13:AC13"/>
    <mergeCell ref="D10:P10"/>
    <mergeCell ref="Q10:U10"/>
    <mergeCell ref="V10:AC10"/>
    <mergeCell ref="D11:P12"/>
    <mergeCell ref="Q11:U12"/>
    <mergeCell ref="V11:Y11"/>
    <mergeCell ref="Z11:AC11"/>
    <mergeCell ref="V12:Y12"/>
    <mergeCell ref="Z12:AC12"/>
    <mergeCell ref="Y52:AB52"/>
    <mergeCell ref="Y55:AB55"/>
    <mergeCell ref="Y54:AB54"/>
    <mergeCell ref="Y53:AB53"/>
    <mergeCell ref="Y60:AB60"/>
    <mergeCell ref="Y63:AB63"/>
    <mergeCell ref="D8:I8"/>
    <mergeCell ref="J8:P8"/>
    <mergeCell ref="Q8:AC8"/>
    <mergeCell ref="D9:I9"/>
    <mergeCell ref="J9:P9"/>
    <mergeCell ref="Q9:AC9"/>
    <mergeCell ref="D14:F14"/>
    <mergeCell ref="G14:P14"/>
    <mergeCell ref="Q14:U14"/>
    <mergeCell ref="X14:AA14"/>
    <mergeCell ref="D17:F17"/>
    <mergeCell ref="G17:P17"/>
    <mergeCell ref="Q17:U17"/>
    <mergeCell ref="X17:AA17"/>
    <mergeCell ref="D18:F18"/>
    <mergeCell ref="Q18:U18"/>
    <mergeCell ref="X18:AA18"/>
    <mergeCell ref="D15:F15"/>
  </mergeCells>
  <conditionalFormatting sqref="D9:J9 G14:P18 V14:X18 AB14:AD18 V21 P21:P32 Z21:AB33 N21:O38 Q21:U38 AC21:AD38 F21:M58 V22:W24 V25:Y25 V26:W27 V29:Y32 V34:Y35 P34:P38 AA35:AB37 V36:X37 V38:Y38 N39 X39 R39:R58 S40:S44 X40:AA44 T40:V51 AB40:AB51 N40:O52 W40:W55 AC40:AD62 S52 X52:X53 S53:V53 Y53 N53:Q58 S54:S55 S56:U58 X56:X62 Y57:Y62 M59:M60 F61:U62 I64 O64 U64 X64:Y68 AC64:AD68 D69:AD69 D73:F73 K73:K84 S73:AD84 D74:D84 F74:F85 K85:M85 W85:AD85 D90:AD91 J92:AD92 P95">
    <cfRule type="cellIs" dxfId="1" priority="3" stopIfTrue="1" operator="equal">
      <formula>0</formula>
    </cfRule>
  </conditionalFormatting>
  <conditionalFormatting sqref="Q9:Q18">
    <cfRule type="cellIs" dxfId="0" priority="1" stopIfTrue="1" operator="equal">
      <formula>0</formula>
    </cfRule>
  </conditionalFormatting>
  <pageMargins left="0.11811023622047245" right="3.937007874015748E-2" top="0.35433070866141736" bottom="0.15748031496062992" header="0.31496062992125984" footer="0.31496062992125984"/>
  <pageSetup paperSize="9" scale="83" fitToHeight="2" orientation="portrait" r:id="rId2"/>
  <ignoredErrors>
    <ignoredError sqref="Q7" unlockedFormula="1"/>
  </ignoredErrors>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ArthikDisha IT CAL FY 2026-27</vt:lpstr>
      <vt:lpstr>Form 16 New</vt:lpstr>
      <vt:lpstr>Form 16 Old</vt:lpstr>
      <vt:lpstr>'ArthikDisha IT CAL FY 2026-27'!Print_Area</vt:lpstr>
      <vt:lpstr>'Form 16 New'!Print_Area</vt:lpstr>
      <vt:lpstr>'Form 16 Old'!Print_Area</vt:lpstr>
      <vt:lpstr>'ArthikDisha IT CAL FY 2026-27'!Print_Titles</vt:lpstr>
      <vt:lpstr>'Form 16 New'!Print_Titles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Kutus</dc:creator>
  <cp:lastModifiedBy>1852</cp:lastModifiedBy>
  <cp:lastPrinted>2026-02-09T15:24:22Z</cp:lastPrinted>
  <dcterms:created xsi:type="dcterms:W3CDTF">2015-06-05T18:17:20Z</dcterms:created>
  <dcterms:modified xsi:type="dcterms:W3CDTF">2026-03-04T10:11:35Z</dcterms:modified>
</cp:coreProperties>
</file>