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H:\Income Tax Calculator-ArthikDisha\IT Calculator FY 2023-24\"/>
    </mc:Choice>
  </mc:AlternateContent>
  <xr:revisionPtr revIDLastSave="0" documentId="13_ncr:1_{D20D6EBF-96E4-413B-8455-C6D687618BAA}" xr6:coauthVersionLast="47" xr6:coauthVersionMax="47" xr10:uidLastSave="{00000000-0000-0000-0000-000000000000}"/>
  <workbookProtection workbookAlgorithmName="SHA-512" workbookHashValue="m/uYw1wkMeLNgvVrV2XUUcoRD24Oz3lNV6/BWlFxnIm1WIcvkac1fdrCeorkS6HM/UgrMsk/RabrRzYhi8TeGQ==" workbookSaltValue="7VZyshkT6f3KY0m4w+JrRQ==" workbookSpinCount="100000" lockStructure="1"/>
  <bookViews>
    <workbookView xWindow="-120" yWindow="-120" windowWidth="20730" windowHeight="11160" xr2:uid="{00000000-000D-0000-FFFF-FFFF00000000}"/>
  </bookViews>
  <sheets>
    <sheet name="ArthikDisha IT CAL FY 23-24" sheetId="1" r:id="rId1"/>
    <sheet name="Form 16 Old" sheetId="2" r:id="rId2"/>
    <sheet name="Form 16 New" sheetId="3" r:id="rId3"/>
  </sheets>
  <externalReferences>
    <externalReference r:id="rId4"/>
  </externalReferences>
  <definedNames>
    <definedName name="_xlnm.Print_Area" localSheetId="0">'ArthikDisha IT CAL FY 23-24'!$B$2:$F$105</definedName>
    <definedName name="_xlnm.Print_Area" localSheetId="2">'Form 16 New'!$A$1:$Z$96</definedName>
    <definedName name="_xlnm.Print_Area" localSheetId="1">'Form 16 Old'!$A$1:$Z$113</definedName>
    <definedName name="_xlnm.Print_Titles" localSheetId="0">'ArthikDisha IT CAL FY 23-24'!$29:$29</definedName>
    <definedName name="_xlnm.Print_Titles" localSheetId="2">'Form 16 New'!$50:$52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N9" i="3"/>
  <c r="N7" i="3"/>
  <c r="O22" i="3"/>
  <c r="V67" i="2"/>
  <c r="V66" i="2"/>
  <c r="V55" i="2"/>
  <c r="V54" i="2"/>
  <c r="V53" i="2"/>
  <c r="P53" i="2"/>
  <c r="L53" i="2"/>
  <c r="P55" i="2"/>
  <c r="V52" i="2"/>
  <c r="L55" i="2"/>
  <c r="L54" i="2"/>
  <c r="P54" i="2"/>
  <c r="P52" i="2"/>
  <c r="L51" i="2"/>
  <c r="L50" i="2"/>
  <c r="L49" i="2"/>
  <c r="L48" i="2"/>
  <c r="L47" i="2"/>
  <c r="L46" i="2"/>
  <c r="L45" i="2"/>
  <c r="L44" i="2"/>
  <c r="L43" i="2"/>
  <c r="L42" i="2"/>
  <c r="L41" i="2"/>
  <c r="L40" i="2"/>
  <c r="V37" i="2"/>
  <c r="V36" i="2"/>
  <c r="O31" i="2"/>
  <c r="O27" i="2"/>
  <c r="O26" i="2"/>
  <c r="S28" i="2" s="1"/>
  <c r="V47" i="3"/>
  <c r="O27" i="3"/>
  <c r="O31" i="3"/>
  <c r="O30" i="3"/>
  <c r="O29" i="3"/>
  <c r="O28" i="3"/>
  <c r="O26" i="3"/>
  <c r="V36" i="3"/>
  <c r="V46" i="3"/>
  <c r="AK38" i="3"/>
  <c r="O36" i="3"/>
  <c r="S25" i="3"/>
  <c r="AK58" i="2"/>
  <c r="O37" i="2"/>
  <c r="O36" i="2"/>
  <c r="O32" i="2"/>
  <c r="S33" i="2" s="1"/>
  <c r="D74" i="1"/>
  <c r="E74" i="1" s="1"/>
  <c r="D73" i="1"/>
  <c r="D72" i="1"/>
  <c r="D71" i="1"/>
  <c r="D70" i="1"/>
  <c r="D69" i="1"/>
  <c r="D68" i="1"/>
  <c r="D67" i="1"/>
  <c r="D66" i="1"/>
  <c r="D65" i="1"/>
  <c r="D64" i="1"/>
  <c r="E62" i="1"/>
  <c r="D50" i="1"/>
  <c r="E50" i="1" s="1"/>
  <c r="D47" i="1"/>
  <c r="D46" i="1"/>
  <c r="D45" i="1"/>
  <c r="C43" i="1"/>
  <c r="D41" i="1" s="1"/>
  <c r="E41" i="1" s="1"/>
  <c r="D39" i="1"/>
  <c r="D38" i="1"/>
  <c r="D37" i="1"/>
  <c r="D36" i="1"/>
  <c r="D35" i="1"/>
  <c r="D34" i="1"/>
  <c r="E30" i="1"/>
  <c r="O22" i="2" s="1"/>
  <c r="S25" i="2" s="1"/>
  <c r="EW19" i="1"/>
  <c r="E12" i="1"/>
  <c r="E19" i="1" s="1"/>
  <c r="V37" i="3" s="1"/>
  <c r="FA7" i="1"/>
  <c r="D7" i="1"/>
  <c r="EW2" i="1"/>
  <c r="V56" i="2" l="1"/>
  <c r="S29" i="2"/>
  <c r="Q52" i="2"/>
  <c r="R52" i="2" s="1"/>
  <c r="S52" i="2" s="1"/>
  <c r="L52" i="2"/>
  <c r="S32" i="3"/>
  <c r="S33" i="3" s="1"/>
  <c r="V34" i="3" s="1"/>
  <c r="E44" i="1"/>
  <c r="E63" i="1"/>
  <c r="D32" i="1"/>
  <c r="E31" i="1" s="1"/>
  <c r="E40" i="1" s="1"/>
  <c r="V34" i="2" s="1"/>
  <c r="ER30" i="1"/>
  <c r="ES30" i="1" s="1"/>
  <c r="ER28" i="1"/>
  <c r="ES28" i="1" s="1"/>
  <c r="ET28" i="1" s="1"/>
  <c r="ER23" i="1"/>
  <c r="ES23" i="1" s="1"/>
  <c r="ET30" i="1"/>
  <c r="ER21" i="1"/>
  <c r="ES21" i="1" s="1"/>
  <c r="HD182" i="1"/>
  <c r="ER20" i="1"/>
  <c r="ES20" i="1" s="1"/>
  <c r="ER19" i="1"/>
  <c r="ES19" i="1" s="1"/>
  <c r="HD181" i="1"/>
  <c r="HD180" i="1"/>
  <c r="HD185" i="1" s="1"/>
  <c r="HG36" i="1" s="1"/>
  <c r="ER22" i="1"/>
  <c r="ES22" i="1" s="1"/>
  <c r="E48" i="1" l="1"/>
  <c r="ER26" i="1"/>
  <c r="ES24" i="1" s="1"/>
  <c r="E21" i="1" l="1"/>
  <c r="V39" i="3" s="1"/>
  <c r="ER29" i="1"/>
  <c r="ES29" i="1" s="1"/>
  <c r="ET29" i="1" s="1"/>
  <c r="ET31" i="1" s="1"/>
  <c r="E22" i="1" s="1"/>
  <c r="V40" i="3" s="1"/>
  <c r="E75" i="1"/>
  <c r="V38" i="2"/>
  <c r="V57" i="2" s="1"/>
  <c r="ET79" i="1"/>
  <c r="HD174" i="1"/>
  <c r="ER77" i="1"/>
  <c r="ES77" i="1" s="1"/>
  <c r="HD172" i="1"/>
  <c r="HD177" i="1" s="1"/>
  <c r="HG28" i="1" s="1"/>
  <c r="E77" i="1" s="1"/>
  <c r="V58" i="2" s="1"/>
  <c r="HD173" i="1"/>
  <c r="E76" i="1"/>
  <c r="V59" i="2" s="1"/>
  <c r="ER79" i="1"/>
  <c r="ES79" i="1" s="1"/>
  <c r="E20" i="1"/>
  <c r="V38" i="3" s="1"/>
  <c r="AC62" i="2"/>
  <c r="AC42" i="3"/>
  <c r="ER78" i="1" l="1"/>
  <c r="ES78" i="1" s="1"/>
  <c r="ET78" i="1" s="1"/>
  <c r="ES26" i="1"/>
  <c r="E23" i="1" s="1"/>
  <c r="E24" i="1" s="1"/>
  <c r="ET77" i="1"/>
  <c r="V41" i="3" l="1"/>
  <c r="ET80" i="1"/>
  <c r="E78" i="1" s="1"/>
  <c r="V60" i="2" s="1"/>
  <c r="E27" i="1"/>
  <c r="V42" i="3"/>
  <c r="E26" i="1"/>
  <c r="E79" i="1" l="1"/>
  <c r="E80" i="1" s="1"/>
  <c r="E83" i="1" s="1"/>
  <c r="AK44" i="3"/>
  <c r="AK45" i="3"/>
  <c r="E82" i="1" l="1"/>
  <c r="V68" i="2" s="1"/>
  <c r="V61" i="2"/>
  <c r="D85" i="1"/>
  <c r="V62" i="2"/>
  <c r="AK65" i="2" s="1"/>
  <c r="AK50" i="3"/>
  <c r="AK52" i="3" s="1"/>
  <c r="V48" i="3" s="1"/>
  <c r="AK64" i="2" l="1"/>
  <c r="AK70" i="2" s="1"/>
  <c r="AK7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Kutus</author>
  </authors>
  <commentList>
    <comment ref="D6" authorId="0" shapeId="0" xr:uid="{6CE41D11-B0C7-4AC2-99C3-505A4662FB17}">
      <text>
        <r>
          <rPr>
            <b/>
            <sz val="9"/>
            <color indexed="81"/>
            <rFont val="Tahoma"/>
            <family val="2"/>
          </rPr>
          <t>ArthikDisha:</t>
        </r>
        <r>
          <rPr>
            <sz val="9"/>
            <color indexed="81"/>
            <rFont val="Tahoma"/>
            <family val="2"/>
          </rPr>
          <t xml:space="preserve">
Put only in </t>
        </r>
        <r>
          <rPr>
            <b/>
            <sz val="9"/>
            <color indexed="81"/>
            <rFont val="Arial Black"/>
            <family val="2"/>
          </rPr>
          <t>DD-MM-YYYY</t>
        </r>
        <r>
          <rPr>
            <sz val="9"/>
            <color indexed="81"/>
            <rFont val="Tahoma"/>
            <family val="2"/>
          </rPr>
          <t xml:space="preserve"> format</t>
        </r>
      </text>
    </comment>
    <comment ref="E14" authorId="0" shapeId="0" xr:uid="{A684F026-8B1D-42C4-8869-442795DF8BDA}">
      <text>
        <r>
          <rPr>
            <b/>
            <sz val="11"/>
            <color indexed="81"/>
            <rFont val="Arial Narrow"/>
            <family val="2"/>
          </rPr>
          <t>Max Deduction:-</t>
        </r>
        <r>
          <rPr>
            <b/>
            <sz val="11"/>
            <color indexed="81"/>
            <rFont val="Tahoma"/>
            <family val="2"/>
          </rPr>
          <t xml:space="preserve">
</t>
        </r>
        <r>
          <rPr>
            <b/>
            <sz val="11"/>
            <color indexed="81"/>
            <rFont val="Arial Narrow"/>
            <family val="2"/>
          </rPr>
          <t>1.Govt. Employee-14%(Basic+DA)
2.Others-10%</t>
        </r>
      </text>
    </comment>
    <comment ref="E15" authorId="0" shapeId="0" xr:uid="{4F40E98B-4037-44C0-BEC3-167237855B66}">
      <text>
        <r>
          <rPr>
            <b/>
            <sz val="10"/>
            <color indexed="81"/>
            <rFont val="Arial Narrow"/>
            <family val="2"/>
          </rPr>
          <t xml:space="preserve">1. Govt. Employees-Tax Free;
2. Others- Max 25,00,000/-
</t>
        </r>
      </text>
    </comment>
    <comment ref="E17" authorId="0" shapeId="0" xr:uid="{9593AD79-CAA7-4780-83E7-3B99726294FE}">
      <text>
        <r>
          <rPr>
            <b/>
            <sz val="9"/>
            <color indexed="81"/>
            <rFont val="Tahoma"/>
            <family val="2"/>
          </rPr>
          <t>No Limt. Any amount can be claimed as Deduction U/S 24(b) for let-out property.</t>
        </r>
        <r>
          <rPr>
            <sz val="9"/>
            <color indexed="81"/>
            <rFont val="Tahoma"/>
            <family val="2"/>
          </rPr>
          <t xml:space="preserve">
</t>
        </r>
      </text>
    </comment>
    <comment ref="D34" authorId="0" shapeId="0" xr:uid="{C86E50D1-67BB-425F-91EB-DF624191EF0E}">
      <text>
        <r>
          <rPr>
            <b/>
            <sz val="10"/>
            <color indexed="81"/>
            <rFont val="Lucida Sans"/>
            <family val="2"/>
          </rPr>
          <t>For Metro 50% of Basic Salary. For Non-Metro 40%</t>
        </r>
      </text>
    </comment>
    <comment ref="D35" authorId="0" shapeId="0" xr:uid="{AA65F33E-482D-46BE-90F4-FA61BC7BC2DE}">
      <text>
        <r>
          <rPr>
            <b/>
            <sz val="9"/>
            <color indexed="81"/>
            <rFont val="Lucida Sans"/>
            <family val="2"/>
          </rPr>
          <t xml:space="preserve">Rent paid over 10% of Basic Salary i.e.
Rent paid-10%(Basic+DA)
</t>
        </r>
        <r>
          <rPr>
            <sz val="9"/>
            <color indexed="81"/>
            <rFont val="Tahoma"/>
            <family val="2"/>
          </rPr>
          <t xml:space="preserve">
</t>
        </r>
      </text>
    </comment>
    <comment ref="C38" authorId="0" shapeId="0" xr:uid="{AD8BF482-600D-4855-A811-D0DD86CFE2D9}">
      <text>
        <r>
          <rPr>
            <b/>
            <sz val="10"/>
            <color indexed="81"/>
            <rFont val="Tahoma"/>
            <family val="2"/>
          </rPr>
          <t>Maximum Deduction Rs.25,00,000 U/S 10(10AA), as per Budget 2023</t>
        </r>
        <r>
          <rPr>
            <sz val="9"/>
            <color indexed="81"/>
            <rFont val="Tahoma"/>
            <family val="2"/>
          </rPr>
          <t xml:space="preserve">
</t>
        </r>
      </text>
    </comment>
    <comment ref="C45" authorId="0" shapeId="0" xr:uid="{C702AD2A-1B0B-469A-A897-0F6401EA8DAB}">
      <text>
        <r>
          <rPr>
            <b/>
            <sz val="9"/>
            <color indexed="81"/>
            <rFont val="Tahoma"/>
            <family val="2"/>
          </rPr>
          <t>Maximum Deduction U/S 24(b) Rs.2,00,000/-. Only allowed for one house.</t>
        </r>
      </text>
    </comment>
    <comment ref="C64" authorId="0" shapeId="0" xr:uid="{BA6406FD-F926-4B3D-94A7-3F662594CCA1}">
      <text>
        <r>
          <rPr>
            <sz val="9"/>
            <color indexed="81"/>
            <rFont val="Tahoma"/>
            <family val="2"/>
          </rPr>
          <t>Self,Spouse and Children max Rs.25000/-(including Rs.5000/- for preventive Health Checkup)</t>
        </r>
      </text>
    </comment>
    <comment ref="C65" authorId="0" shapeId="0" xr:uid="{F10218F9-74A6-4686-A19A-EB5888CAF5F7}">
      <text>
        <r>
          <rPr>
            <sz val="9"/>
            <color indexed="81"/>
            <rFont val="Tahoma"/>
            <family val="2"/>
          </rPr>
          <t xml:space="preserve">For Senior Citizens max Rs.50000/-(including Rs.5000/- for preventive Health Checkup)
</t>
        </r>
      </text>
    </comment>
    <comment ref="C67" authorId="0" shapeId="0" xr:uid="{D8BF6A2B-2660-4B41-9826-C1AC537E29AA}">
      <text>
        <r>
          <rPr>
            <sz val="9"/>
            <color indexed="81"/>
            <rFont val="Tahoma"/>
            <family val="2"/>
          </rPr>
          <t>For Severe disability more than 80% Rs. 125000/- and for others Rs.75000/-</t>
        </r>
      </text>
    </comment>
    <comment ref="C68" authorId="0" shapeId="0" xr:uid="{907B3661-2846-4CDF-81BF-28701D9C8E05}">
      <text>
        <r>
          <rPr>
            <sz val="9"/>
            <color indexed="81"/>
            <rFont val="Tahoma"/>
            <family val="2"/>
          </rPr>
          <t xml:space="preserve">For senior citizen Rs.100000/- and for others Rs.40000/-.
</t>
        </r>
      </text>
    </comment>
    <comment ref="C71" authorId="0" shapeId="0" xr:uid="{362693FC-547B-4C18-8B18-13AFFF029161}">
      <text>
        <r>
          <rPr>
            <sz val="9"/>
            <color indexed="81"/>
            <rFont val="Tahoma"/>
            <family val="2"/>
          </rPr>
          <t>For self severe disability Rs.125000/- and for others Rs.75000/-.</t>
        </r>
      </text>
    </comment>
    <comment ref="C74" authorId="0" shapeId="0" xr:uid="{BDB4E2DA-5EC8-427A-A886-D7213B74A1C3}">
      <text>
        <r>
          <rPr>
            <b/>
            <sz val="9"/>
            <color indexed="81"/>
            <rFont val="Tahoma"/>
            <family val="2"/>
          </rPr>
          <t>Max exemption 14% of Basic+DA for Govt. Employees. Others @10%</t>
        </r>
      </text>
    </comment>
  </commentList>
</comments>
</file>

<file path=xl/sharedStrings.xml><?xml version="1.0" encoding="utf-8"?>
<sst xmlns="http://schemas.openxmlformats.org/spreadsheetml/2006/main" count="379" uniqueCount="224">
  <si>
    <t>Name</t>
  </si>
  <si>
    <t>Fill only         Yellow Cells</t>
  </si>
  <si>
    <t xml:space="preserve">PAN </t>
  </si>
  <si>
    <t xml:space="preserve">ARTPX1234D 
</t>
  </si>
  <si>
    <t>Date of Birth</t>
  </si>
  <si>
    <t>Age (Years)</t>
  </si>
  <si>
    <t>Metro</t>
  </si>
  <si>
    <t>Income Tax Calculator F.Y 2023-24 &amp; A.Y 2024-25 (New Tax Regime-Default)-115BAC</t>
  </si>
  <si>
    <t>Gross Income from Salaries and Allowances</t>
  </si>
  <si>
    <t>Non-Metro</t>
  </si>
  <si>
    <t>Add: Income From Other Sources</t>
  </si>
  <si>
    <t>Gross Total Income(G.T.I)</t>
  </si>
  <si>
    <r>
      <t>Less: Standard Deduction (Max Limit Rs.</t>
    </r>
    <r>
      <rPr>
        <b/>
        <sz val="12"/>
        <color indexed="8"/>
        <rFont val="Bahnschrift"/>
        <family val="2"/>
      </rPr>
      <t>50,000) Introduced in Budget 2023</t>
    </r>
  </si>
  <si>
    <t>Less: Employer's Contribution to NPS U/S 80CCD(2)</t>
  </si>
  <si>
    <t>Contribution in NPS/EPF over Rs.7.5 Lakh &amp; Interest thereon in a year is now taxable income as per Budget 2020.</t>
  </si>
  <si>
    <t>Less: Exemption on Leave encashment U/S 10(10AA)</t>
  </si>
  <si>
    <t>Less: Transport Allowance for a Specially-Abled person(Max Rs. 38,400 per year)</t>
  </si>
  <si>
    <t>Less: Interest on Home Loan Taken For Let-Out Property U/S 24(b)</t>
  </si>
  <si>
    <t>Less: Any Other Allowable Deduction under New Tax Regime(Like Agniveer Scheme)</t>
  </si>
  <si>
    <t>Net Taxable Income after Deductions</t>
  </si>
  <si>
    <r>
      <t xml:space="preserve">Tax Rebate of  Rs. </t>
    </r>
    <r>
      <rPr>
        <b/>
        <sz val="12"/>
        <color indexed="8"/>
        <rFont val="Bahnschrift"/>
        <family val="2"/>
      </rPr>
      <t>25,000 (For Income up to Rs. 7 Lakh)</t>
    </r>
  </si>
  <si>
    <t>Tax Liability</t>
  </si>
  <si>
    <t>Add: Cess @ 4%</t>
  </si>
  <si>
    <t>Total Tax Liability</t>
  </si>
  <si>
    <t>Total Tax</t>
  </si>
  <si>
    <t>Advance Tax Paid</t>
  </si>
  <si>
    <t>Rebate</t>
  </si>
  <si>
    <t>Cess</t>
  </si>
  <si>
    <t>Balance Tax to be Paid</t>
  </si>
  <si>
    <t>Tax to Gross Income Ratio</t>
  </si>
  <si>
    <t>Income Tax Calculator F.Y 2023-24 &amp; A.Y 2024-25 (Old Tax Regime)</t>
  </si>
  <si>
    <t>Less: Exemptions U/S 10</t>
  </si>
  <si>
    <t xml:space="preserve"> (i) H.R.A Exemption     (Least of the following three)</t>
  </si>
  <si>
    <t xml:space="preserve">    a. Basic Salary (Basic+DA)</t>
  </si>
  <si>
    <t xml:space="preserve">    b. Rent Paid</t>
  </si>
  <si>
    <t xml:space="preserve">    c. H.R.A received</t>
  </si>
  <si>
    <r>
      <t xml:space="preserve">(ii) Standard Deduction for Salaried &amp; Pensioners (Rs. </t>
    </r>
    <r>
      <rPr>
        <b/>
        <sz val="11"/>
        <color indexed="8"/>
        <rFont val="Bahnschrift"/>
        <family val="2"/>
      </rPr>
      <t xml:space="preserve">50,000) </t>
    </r>
  </si>
  <si>
    <t>(iii) Retirement Leave Encashment U/S 10(10AA)</t>
  </si>
  <si>
    <t>Income From Salaries(After Deduction U/S 10)</t>
  </si>
  <si>
    <t>Add: Income from Other Sources</t>
  </si>
  <si>
    <t>1. Income from Other Sources:</t>
  </si>
  <si>
    <t>a. Bank(Savings A/C/ F.D/Recurring)/N.S.C/Post Office MIS/Other</t>
  </si>
  <si>
    <t>Income from House Properties</t>
  </si>
  <si>
    <t xml:space="preserve">  a.Interest paid on House Building Loan (U/S 24)</t>
  </si>
  <si>
    <t xml:space="preserve">  b.Additional Tax benefits for first time home buyers</t>
  </si>
  <si>
    <t xml:space="preserve">  c.Rent received from let out properties after Municipal Taxes</t>
  </si>
  <si>
    <t>Gross Total Income (G.T.I)</t>
  </si>
  <si>
    <r>
      <t xml:space="preserve">Less: Deduction U/S 80C(Max eligible amount </t>
    </r>
    <r>
      <rPr>
        <b/>
        <sz val="12"/>
        <color indexed="8"/>
        <rFont val="Bahnschrift"/>
        <family val="2"/>
      </rPr>
      <t>Rs. 150000/-)</t>
    </r>
  </si>
  <si>
    <t>a. EPF &amp; GPF Contribution</t>
  </si>
  <si>
    <t>b. Public Provident Fund (PPF)</t>
  </si>
  <si>
    <t>Max Deduction  U/S 80C Rs. 1.5 Lakh</t>
  </si>
  <si>
    <t>c. N.S.C (Investment + accrued Interest before Maturity Year)</t>
  </si>
  <si>
    <t>d. Tax Saving Fixed Deposit (5 Years and above)</t>
  </si>
  <si>
    <t>e. E.L.S.S (Tax Saving Mutual Fund)</t>
  </si>
  <si>
    <t>f. Life Insurance Premiums paid</t>
  </si>
  <si>
    <t>g. New Pension Scheme (NPS) (U/S 80CCC)</t>
  </si>
  <si>
    <t>h. Pension Plan from Insurance Co./Mutual Funds (u/s 80CCC)</t>
  </si>
  <si>
    <t>i. Principal Repayment on House Building Loan</t>
  </si>
  <si>
    <t>j. Sukanya Samriddhi Yojana</t>
  </si>
  <si>
    <t>k.Stamp Duty &amp; Registration Fees on House Buying</t>
  </si>
  <si>
    <t>l. Tuition fees for children(max 2 children)</t>
  </si>
  <si>
    <r>
      <t xml:space="preserve">Less: Additional deduction for NPS U/S 80CCD(1B)-Max Rs. </t>
    </r>
    <r>
      <rPr>
        <b/>
        <sz val="11"/>
        <color indexed="8"/>
        <rFont val="Bahnschrift"/>
        <family val="2"/>
      </rPr>
      <t>50000)</t>
    </r>
  </si>
  <si>
    <t>Max Deduction U/S 80CCD(1B) Rs. 50,000 over and above Section 80C</t>
  </si>
  <si>
    <t>Less: Deduction under chapter VI-A</t>
  </si>
  <si>
    <t>a. 80 D Medical Insurance premium (Self, Spouse &amp; Child)</t>
  </si>
  <si>
    <t>b. 80 D Medical Insurance premium (for Sr. Citizen Parents)</t>
  </si>
  <si>
    <t>c. 80 E Interest Paid on Education Loan</t>
  </si>
  <si>
    <t xml:space="preserve">d. 80 DD Medical Treatment for dependent handicapped </t>
  </si>
  <si>
    <t>e. 80DDB Expenditure on Medical Treatment for self/ dependent</t>
  </si>
  <si>
    <t>f. 80G, 80GGA, 80GGC Donation to approved funds</t>
  </si>
  <si>
    <t>g. 80GG  Rent paid in case of no HRA received</t>
  </si>
  <si>
    <t xml:space="preserve">Max Employer's Contribution 14% of (Basic+DA) as per Section 80CCD(2)
</t>
  </si>
  <si>
    <t>h. 80U For Physically Disabled person</t>
  </si>
  <si>
    <r>
      <t xml:space="preserve">i. 80TTA/B (Rs. 10,000 for others &amp;  </t>
    </r>
    <r>
      <rPr>
        <sz val="11"/>
        <color indexed="8"/>
        <rFont val="Bahnschrift"/>
        <family val="2"/>
      </rPr>
      <t xml:space="preserve">Rs. 50,000 for Senior Citizens) </t>
    </r>
  </si>
  <si>
    <t>Max Employer's Contribution 14% of (Basic+DA) as per Section 80CCD(2)</t>
  </si>
  <si>
    <t>j. Contribution to Agnipath Scheme (u/s 80CCH)</t>
  </si>
  <si>
    <t>Less: Employer Contribution to NPS U/S 80CCD(2)</t>
  </si>
  <si>
    <t>Net Taxable Income after all deductions</t>
  </si>
  <si>
    <r>
      <t xml:space="preserve">Tax Rebate of Rs. </t>
    </r>
    <r>
      <rPr>
        <sz val="11"/>
        <color indexed="8"/>
        <rFont val="Bahnschrift"/>
        <family val="2"/>
      </rPr>
      <t>12,500 (For Income less than 5 Lakh)</t>
    </r>
  </si>
  <si>
    <r>
      <t xml:space="preserve">Surcharge @10%/15% (If income &gt; Rs. </t>
    </r>
    <r>
      <rPr>
        <sz val="11"/>
        <color indexed="8"/>
        <rFont val="Bahnschrift"/>
        <family val="2"/>
      </rPr>
      <t>50 Lac &amp; Rs. 1 Cr. Respectively)</t>
    </r>
  </si>
  <si>
    <t>Net Tax Payable</t>
  </si>
  <si>
    <t>OLD</t>
  </si>
  <si>
    <t>NEW</t>
  </si>
  <si>
    <t>FORM No. 16</t>
  </si>
  <si>
    <t>[See rule 31(1)(a)]</t>
  </si>
  <si>
    <t>PART A</t>
  </si>
  <si>
    <t>Certificate under section 203 of the Income Tax Act, 1961 for Tax Deducted at source on Salary</t>
  </si>
  <si>
    <t>Name and address of Employer</t>
  </si>
  <si>
    <t>Name and Designation of the Employee</t>
  </si>
  <si>
    <t>PAN of Deductor</t>
  </si>
  <si>
    <t>TAN of Deductor</t>
  </si>
  <si>
    <t>PAN of the Employee</t>
  </si>
  <si>
    <t>CIT (TDS) Address</t>
  </si>
  <si>
    <t>Assessment Year</t>
  </si>
  <si>
    <t>Period</t>
  </si>
  <si>
    <t xml:space="preserve">Circle/Ward: </t>
  </si>
  <si>
    <t>2024-2025</t>
  </si>
  <si>
    <t>From</t>
  </si>
  <si>
    <t>To</t>
  </si>
  <si>
    <t>Quarter</t>
  </si>
  <si>
    <t>Receipt Nos of Original statements of TDS under sub sec(3) of sec 200</t>
  </si>
  <si>
    <t>Amount of tax deducted in respect of the Employee</t>
  </si>
  <si>
    <t>Amount of tax deposited in respect of the Employee</t>
  </si>
  <si>
    <t>Quarter-1</t>
  </si>
  <si>
    <t>Quarter-2</t>
  </si>
  <si>
    <t>Quarter-3</t>
  </si>
  <si>
    <t>Quarter-4</t>
  </si>
  <si>
    <t>Total</t>
  </si>
  <si>
    <t>PART  B</t>
  </si>
  <si>
    <t>Details of Salary paid and any other income and tax deducted</t>
  </si>
  <si>
    <t>Gross Salary</t>
  </si>
  <si>
    <t>(a)</t>
  </si>
  <si>
    <t>Salary as per provisions contained in sec.17(1)</t>
  </si>
  <si>
    <t>Rs.</t>
  </si>
  <si>
    <t>(b)</t>
  </si>
  <si>
    <t>Value of perquisites u/s 17(2) (as per Form No. 12 BB, whether applicable)</t>
  </si>
  <si>
    <t>(c)</t>
  </si>
  <si>
    <t>Profits in lieu of salary under 17 (3) (as per Form No. 12BB, whether applicable)</t>
  </si>
  <si>
    <t>(d)</t>
  </si>
  <si>
    <t xml:space="preserve">Less: </t>
  </si>
  <si>
    <t>Standard Dedection</t>
  </si>
  <si>
    <t>Allowance  u/s 10</t>
  </si>
  <si>
    <t>a) House Rent paid</t>
  </si>
  <si>
    <t/>
  </si>
  <si>
    <t>Balance (1-2)</t>
  </si>
  <si>
    <t>Deductions:</t>
  </si>
  <si>
    <t>Tax on Employment</t>
  </si>
  <si>
    <t>Entertainment Allowance</t>
  </si>
  <si>
    <t xml:space="preserve">Aggregate of 4(a) &amp; (b) </t>
  </si>
  <si>
    <t>Income chargeable under the head 'salaries' (3-5)</t>
  </si>
  <si>
    <t>Add: Any other Income reported by the employee</t>
  </si>
  <si>
    <t>Income/Dividend /Bank Interest/NSC/Any Other Income</t>
  </si>
  <si>
    <t>Income from House property</t>
  </si>
  <si>
    <t>Gross total income (6+7)</t>
  </si>
  <si>
    <t>Deductions under Chapter VIA</t>
  </si>
  <si>
    <t>Gross Amount</t>
  </si>
  <si>
    <t>Qualifying Amount</t>
  </si>
  <si>
    <t>Deductible Amount</t>
  </si>
  <si>
    <t>a</t>
  </si>
  <si>
    <t xml:space="preserve"> EPF &amp; GPF Contribution</t>
  </si>
  <si>
    <t>b</t>
  </si>
  <si>
    <t>Public Provident Fund (PPF)</t>
  </si>
  <si>
    <t>c</t>
  </si>
  <si>
    <t>N.S.C (Investment + accrued Interest before Maturity Year)</t>
  </si>
  <si>
    <t>d</t>
  </si>
  <si>
    <t>Tax Saving Fixed Deposit (5 Years and above)</t>
  </si>
  <si>
    <t>e</t>
  </si>
  <si>
    <t>E.L.S.S (Tax Saving Mutual Fund)</t>
  </si>
  <si>
    <t>f</t>
  </si>
  <si>
    <t>Life Insurance Premiums paid</t>
  </si>
  <si>
    <t>g</t>
  </si>
  <si>
    <t>New Pension Scheme (NPS) (U/S 80CCC)</t>
  </si>
  <si>
    <t>h</t>
  </si>
  <si>
    <t>Pension Plan from Insurance Co/Mutual Funds(U/S80CCC)</t>
  </si>
  <si>
    <t>i</t>
  </si>
  <si>
    <t>Principal Repayment on House Building Loan</t>
  </si>
  <si>
    <t>j</t>
  </si>
  <si>
    <t>Sukanya Samriddhi Yojana</t>
  </si>
  <si>
    <t>k</t>
  </si>
  <si>
    <t>Stamp Duty &amp; Registration Fees on House Buying</t>
  </si>
  <si>
    <t>l</t>
  </si>
  <si>
    <t>Tuition fees for children(max 2 children)</t>
  </si>
  <si>
    <t>a)</t>
  </si>
  <si>
    <t>section</t>
  </si>
  <si>
    <t>80C</t>
  </si>
  <si>
    <t>b)</t>
  </si>
  <si>
    <t>80CCD(2)</t>
  </si>
  <si>
    <t>c)</t>
  </si>
  <si>
    <t>80CCD(1B)</t>
  </si>
  <si>
    <t>e)</t>
  </si>
  <si>
    <t>80D,80DDB,80E,80G,80U etc..</t>
  </si>
  <si>
    <t>Aggregate of deductible amount under Chapter VIA</t>
  </si>
  <si>
    <t>Total Income (8-10)</t>
  </si>
  <si>
    <t>Tax on Total Income</t>
  </si>
  <si>
    <t>Less u/s 87A / Tax Credit :</t>
  </si>
  <si>
    <t>Educational cess @4 % on tax</t>
  </si>
  <si>
    <t xml:space="preserve">Tax Payable (12+13) </t>
  </si>
  <si>
    <t>Rebate and relief under Chapter VIII</t>
  </si>
  <si>
    <t>I</t>
  </si>
  <si>
    <t>u/s 88</t>
  </si>
  <si>
    <t>u/s 88 B</t>
  </si>
  <si>
    <t>u/s 88 C</t>
  </si>
  <si>
    <t>II</t>
  </si>
  <si>
    <t>Under section 89, 90, 91 (attach details)</t>
  </si>
  <si>
    <t xml:space="preserve">Aggregate of tax rebates and relief </t>
  </si>
  <si>
    <t>Less: Tax deducted at source</t>
  </si>
  <si>
    <t>Tax Payable / Refundable (14-15-16)</t>
  </si>
  <si>
    <t>ANNEXURE - B</t>
  </si>
  <si>
    <t>Details of Tax Deducted and Deposited in the Central Government Account through Challan</t>
  </si>
  <si>
    <t>Sl.No</t>
  </si>
  <si>
    <t>Tax Deposited in respect of the Employee ( Rs.)</t>
  </si>
  <si>
    <t>Challan Identification Number (CIN)</t>
  </si>
  <si>
    <t>BSR code of Bank branch</t>
  </si>
  <si>
    <t>Date on which tax deposited</t>
  </si>
  <si>
    <t>Challan Serial Number</t>
  </si>
  <si>
    <t xml:space="preserve">         I,  Son of Sri…………………………………………………..working in the capacity of  ……………………………………..do hereby certify that a sum of Rs:                  /-  has been deducted at source and paid to the credit of the Central Government.</t>
  </si>
  <si>
    <t xml:space="preserve">         I further certify that the information given above is true and correct based on the books of accounts, documents and other available records:</t>
  </si>
  <si>
    <t>Place  :</t>
  </si>
  <si>
    <t>Date   :</t>
  </si>
  <si>
    <t>(Signature of Person responsible for deduction of tax)</t>
  </si>
  <si>
    <t>Designation :</t>
  </si>
  <si>
    <t>Full Name :</t>
  </si>
  <si>
    <t>ITR - 1</t>
  </si>
  <si>
    <r>
      <t xml:space="preserve">SAHAJ </t>
    </r>
    <r>
      <rPr>
        <b/>
        <sz val="10"/>
        <color indexed="9"/>
        <rFont val="Book Antiqua"/>
        <family val="1"/>
      </rPr>
      <t xml:space="preserve"> </t>
    </r>
    <r>
      <rPr>
        <b/>
        <sz val="16"/>
        <color indexed="9"/>
        <rFont val="Book Antiqua"/>
        <family val="1"/>
      </rPr>
      <t>I</t>
    </r>
    <r>
      <rPr>
        <b/>
        <sz val="10"/>
        <color indexed="9"/>
        <rFont val="Book Antiqua"/>
        <family val="1"/>
      </rPr>
      <t xml:space="preserve">NDIAN </t>
    </r>
    <r>
      <rPr>
        <b/>
        <sz val="14"/>
        <color indexed="9"/>
        <rFont val="Book Antiqua"/>
        <family val="1"/>
      </rPr>
      <t>I</t>
    </r>
    <r>
      <rPr>
        <b/>
        <sz val="10"/>
        <color indexed="9"/>
        <rFont val="Book Antiqua"/>
        <family val="1"/>
      </rPr>
      <t xml:space="preserve">NDIVIDUAL </t>
    </r>
    <r>
      <rPr>
        <b/>
        <sz val="14"/>
        <color indexed="9"/>
        <rFont val="Book Antiqua"/>
        <family val="1"/>
      </rPr>
      <t>I</t>
    </r>
    <r>
      <rPr>
        <b/>
        <sz val="10"/>
        <color indexed="9"/>
        <rFont val="Book Antiqua"/>
        <family val="1"/>
      </rPr>
      <t xml:space="preserve">NCOME </t>
    </r>
    <r>
      <rPr>
        <b/>
        <sz val="14"/>
        <color indexed="9"/>
        <rFont val="Book Antiqua"/>
        <family val="1"/>
      </rPr>
      <t>T</t>
    </r>
    <r>
      <rPr>
        <b/>
        <sz val="10"/>
        <color indexed="9"/>
        <rFont val="Book Antiqua"/>
        <family val="1"/>
      </rPr>
      <t xml:space="preserve">AX </t>
    </r>
    <r>
      <rPr>
        <b/>
        <sz val="14"/>
        <color indexed="9"/>
        <rFont val="Book Antiqua"/>
        <family val="1"/>
      </rPr>
      <t>R</t>
    </r>
    <r>
      <rPr>
        <b/>
        <sz val="10"/>
        <color indexed="9"/>
        <rFont val="Book Antiqua"/>
        <family val="1"/>
      </rPr>
      <t>ETURN</t>
    </r>
  </si>
  <si>
    <t>AY</t>
  </si>
  <si>
    <t>2022 - 23</t>
  </si>
  <si>
    <t>Full Name:</t>
  </si>
  <si>
    <t>_______________________________________________________</t>
  </si>
  <si>
    <t xml:space="preserve">                                                               Particulars</t>
  </si>
  <si>
    <t xml:space="preserve">  Resident of   (Select from Dropdown)------------------&gt;</t>
  </si>
  <si>
    <t>SNR TRUST,Coimbatore , Tamilnadu , India</t>
  </si>
  <si>
    <r>
      <t>Less: Standard Deduction (Max Limit Rs.</t>
    </r>
    <r>
      <rPr>
        <sz val="11"/>
        <color indexed="8"/>
        <rFont val="Calibri"/>
        <family val="2"/>
        <scheme val="minor"/>
      </rPr>
      <t>50,000) Introduced in Budget 2023</t>
    </r>
  </si>
  <si>
    <t>Less: Any Other Allowable Deduction under New Tax Regime</t>
  </si>
  <si>
    <t>Net Taxable Income  after deductions(6+7)</t>
  </si>
  <si>
    <t>Less : Rebate U/S 87A / Tax Credit(Max Rs.25,000)</t>
  </si>
  <si>
    <r>
      <t>Add: Surcharge @10%/15% (If income exceeds Rs.</t>
    </r>
    <r>
      <rPr>
        <b/>
        <sz val="12"/>
        <color indexed="8"/>
        <rFont val="Bahnschrift"/>
        <family val="2"/>
      </rPr>
      <t>50 Lakh &amp; Rs.1 Cr. Respectively)</t>
    </r>
  </si>
  <si>
    <r>
      <t>Add: Surcharge @10%/15% (If income exceeds Rs.</t>
    </r>
    <r>
      <rPr>
        <sz val="12"/>
        <color indexed="8"/>
        <rFont val="Calibri"/>
        <family val="2"/>
        <scheme val="minor"/>
      </rPr>
      <t>50 Lakh &amp; Rs.1 Cr. Respectively)</t>
    </r>
  </si>
  <si>
    <t>(iv) Tax on Employment</t>
  </si>
  <si>
    <t>Add:Surcharge @10%/15% (If income &gt; Rs. 50 Lac &amp; Rs. 1 Cr. Respectively)</t>
  </si>
  <si>
    <t>You Should Opt</t>
  </si>
  <si>
    <t>Tax Payable / Refundable (16-17-18)</t>
  </si>
  <si>
    <t xml:space="preserve">Arthik Disha
</t>
  </si>
  <si>
    <t>" Be Confident and Make a Financial Change"</t>
  </si>
  <si>
    <t xml:space="preserve">  " Be Confident and Make a Financial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</si>
</sst>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4" formatCode="#,##0\ ;&quot; (&quot;#,##0\);&quot; -&quot;#\ ;@\ "/>
    <numFmt numFmtId="165" formatCode="_ * #,##0_ ;_ * \-#,##0_ ;_ * &quot;-&quot;??_ ;_ @_ "/>
    <numFmt numFmtId="166" formatCode="_(* #,##0_);_(* \(#,##0\);_(* &quot;-&quot;??_);_(@_)"/>
    <numFmt numFmtId="167" formatCode="dd\/mm\/yyyy"/>
  </numFmts>
  <fonts count="8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Lucida Sans"/>
      <family val="2"/>
    </font>
    <font>
      <sz val="11"/>
      <color theme="0"/>
      <name val="Lucida Sans"/>
      <family val="2"/>
    </font>
    <font>
      <sz val="11"/>
      <color theme="1"/>
      <name val="Lucida Sans"/>
      <family val="2"/>
    </font>
    <font>
      <b/>
      <sz val="16"/>
      <color theme="0"/>
      <name val="Lucida Bright"/>
      <family val="1"/>
    </font>
    <font>
      <sz val="11"/>
      <color theme="0"/>
      <name val="Inherit"/>
    </font>
    <font>
      <b/>
      <sz val="10"/>
      <color theme="1"/>
      <name val="Lucida Bright"/>
      <family val="1"/>
    </font>
    <font>
      <sz val="11"/>
      <color theme="1"/>
      <name val="Lucida Bright"/>
      <family val="1"/>
    </font>
    <font>
      <b/>
      <sz val="11"/>
      <color rgb="FF000000"/>
      <name val="Lucida Bright"/>
      <family val="1"/>
    </font>
    <font>
      <b/>
      <sz val="16"/>
      <color theme="1"/>
      <name val="Arial Rounded MT Bold"/>
      <family val="2"/>
    </font>
    <font>
      <b/>
      <sz val="12"/>
      <color rgb="FF000000"/>
      <name val="Lucida Sans"/>
      <family val="2"/>
    </font>
    <font>
      <b/>
      <sz val="11"/>
      <color rgb="FF000000"/>
      <name val="Arial"/>
      <family val="2"/>
    </font>
    <font>
      <b/>
      <u/>
      <sz val="12"/>
      <color rgb="FF000000"/>
      <name val="Lucida Sans"/>
      <family val="2"/>
    </font>
    <font>
      <b/>
      <sz val="15"/>
      <color theme="0"/>
      <name val="Bahnschrift"/>
      <family val="2"/>
    </font>
    <font>
      <b/>
      <sz val="14"/>
      <color theme="0"/>
      <name val="Bahnschrift"/>
      <family val="2"/>
    </font>
    <font>
      <b/>
      <sz val="14"/>
      <color theme="1"/>
      <name val="Bahnschrift"/>
      <family val="2"/>
    </font>
    <font>
      <b/>
      <sz val="13"/>
      <color theme="1"/>
      <name val="Bahnschrift"/>
      <family val="2"/>
    </font>
    <font>
      <b/>
      <sz val="12"/>
      <color rgb="FF000000"/>
      <name val="Bahnschrift"/>
      <family val="2"/>
    </font>
    <font>
      <b/>
      <sz val="12"/>
      <color indexed="8"/>
      <name val="Bahnschrift"/>
      <family val="2"/>
    </font>
    <font>
      <b/>
      <sz val="13"/>
      <color rgb="FF000000"/>
      <name val="Bahnschrift"/>
      <family val="2"/>
    </font>
    <font>
      <sz val="12"/>
      <color theme="0"/>
      <name val="Britannic Bold"/>
      <family val="2"/>
    </font>
    <font>
      <sz val="11"/>
      <color theme="0"/>
      <name val="Britannic Bold"/>
      <family val="2"/>
    </font>
    <font>
      <b/>
      <sz val="14"/>
      <color rgb="FF0070C0"/>
      <name val="Bahnschrift"/>
      <family val="2"/>
    </font>
    <font>
      <b/>
      <sz val="12"/>
      <color theme="0"/>
      <name val="Bahnschrift"/>
      <family val="2"/>
    </font>
    <font>
      <b/>
      <sz val="13"/>
      <color theme="0"/>
      <name val="Bahnschrift"/>
      <family val="2"/>
    </font>
    <font>
      <b/>
      <sz val="12"/>
      <color theme="1"/>
      <name val="Bahnschrift"/>
      <family val="2"/>
    </font>
    <font>
      <sz val="11"/>
      <color theme="0"/>
      <name val="Calibri"/>
      <family val="2"/>
    </font>
    <font>
      <sz val="11"/>
      <color rgb="FF000000"/>
      <name val="Bahnschrift"/>
      <family val="2"/>
    </font>
    <font>
      <b/>
      <sz val="11"/>
      <color theme="0"/>
      <name val="Bahnschrift"/>
      <family val="2"/>
    </font>
    <font>
      <b/>
      <sz val="16"/>
      <color theme="0"/>
      <name val="Bahnschrift"/>
      <family val="2"/>
    </font>
    <font>
      <sz val="14"/>
      <color theme="0"/>
      <name val="Bahnschrift"/>
      <family val="2"/>
    </font>
    <font>
      <b/>
      <sz val="11"/>
      <color rgb="FF000000"/>
      <name val="Bahnschrift"/>
      <family val="2"/>
    </font>
    <font>
      <b/>
      <sz val="14"/>
      <color rgb="FF0070C0"/>
      <name val="Lucida Bright"/>
      <family val="1"/>
    </font>
    <font>
      <b/>
      <sz val="11"/>
      <color indexed="8"/>
      <name val="Bahnschrift"/>
      <family val="2"/>
    </font>
    <font>
      <b/>
      <sz val="13"/>
      <color rgb="FF0070C0"/>
      <name val="Bahnschrift"/>
      <family val="2"/>
    </font>
    <font>
      <sz val="13"/>
      <color rgb="FF000000"/>
      <name val="Bahnschrift"/>
      <family val="2"/>
    </font>
    <font>
      <sz val="11"/>
      <color theme="1"/>
      <name val="Bahnschrift"/>
      <family val="2"/>
    </font>
    <font>
      <sz val="11"/>
      <color rgb="FF000000"/>
      <name val="Rupee Foradian"/>
      <family val="2"/>
    </font>
    <font>
      <sz val="14"/>
      <color theme="0"/>
      <name val="Britannic Bold"/>
      <family val="2"/>
    </font>
    <font>
      <b/>
      <sz val="11"/>
      <color theme="1"/>
      <name val="Bahnschrift"/>
      <family val="2"/>
    </font>
    <font>
      <sz val="11"/>
      <color indexed="8"/>
      <name val="Bahnschrift"/>
      <family val="2"/>
    </font>
    <font>
      <sz val="12"/>
      <color rgb="FF000000"/>
      <name val="Bahnschrift"/>
      <family val="2"/>
    </font>
    <font>
      <b/>
      <sz val="18"/>
      <color theme="1"/>
      <name val="Bahnschrift"/>
      <family val="2"/>
    </font>
    <font>
      <b/>
      <sz val="18"/>
      <color theme="0"/>
      <name val="Bahnschrift"/>
      <family val="2"/>
    </font>
    <font>
      <b/>
      <sz val="14"/>
      <color rgb="FF002060"/>
      <name val="Tahoma"/>
      <family val="2"/>
    </font>
    <font>
      <sz val="11"/>
      <color theme="0"/>
      <name val="Arial"/>
      <family val="2"/>
    </font>
    <font>
      <b/>
      <sz val="9"/>
      <color indexed="81"/>
      <name val="Tahoma"/>
      <family val="2"/>
    </font>
    <font>
      <sz val="9"/>
      <color indexed="81"/>
      <name val="Tahoma"/>
      <family val="2"/>
    </font>
    <font>
      <b/>
      <sz val="9"/>
      <color indexed="81"/>
      <name val="Arial Black"/>
      <family val="2"/>
    </font>
    <font>
      <b/>
      <sz val="11"/>
      <color indexed="81"/>
      <name val="Arial Narrow"/>
      <family val="2"/>
    </font>
    <font>
      <b/>
      <sz val="11"/>
      <color indexed="81"/>
      <name val="Tahoma"/>
      <family val="2"/>
    </font>
    <font>
      <b/>
      <sz val="10"/>
      <color indexed="81"/>
      <name val="Arial Narrow"/>
      <family val="2"/>
    </font>
    <font>
      <b/>
      <sz val="10"/>
      <color indexed="81"/>
      <name val="Lucida Sans"/>
      <family val="2"/>
    </font>
    <font>
      <b/>
      <sz val="9"/>
      <color indexed="81"/>
      <name val="Lucida Sans"/>
      <family val="2"/>
    </font>
    <font>
      <b/>
      <sz val="10"/>
      <color indexed="81"/>
      <name val="Tahoma"/>
      <family val="2"/>
    </font>
    <font>
      <b/>
      <sz val="11"/>
      <name val="Arial"/>
      <family val="2"/>
    </font>
    <font>
      <sz val="9"/>
      <name val="Arial"/>
      <family val="2"/>
    </font>
    <font>
      <b/>
      <sz val="9"/>
      <name val="Arial"/>
      <family val="2"/>
    </font>
    <font>
      <b/>
      <sz val="10"/>
      <name val="Arial"/>
      <family val="2"/>
    </font>
    <font>
      <sz val="10"/>
      <name val="Arial"/>
      <family val="2"/>
    </font>
    <font>
      <sz val="10"/>
      <color rgb="FF000000"/>
      <name val="Arial"/>
      <family val="2"/>
    </font>
    <font>
      <sz val="11"/>
      <color rgb="FF000000"/>
      <name val="Arial"/>
      <family val="2"/>
    </font>
    <font>
      <sz val="8"/>
      <name val="Arial"/>
      <family val="2"/>
    </font>
    <font>
      <sz val="11"/>
      <color rgb="FF000000"/>
      <name val="Arial Narrow"/>
      <family val="2"/>
    </font>
    <font>
      <b/>
      <u/>
      <sz val="10"/>
      <name val="Arial"/>
      <family val="2"/>
    </font>
    <font>
      <b/>
      <sz val="14"/>
      <color indexed="9"/>
      <name val="Book Antiqua"/>
      <family val="1"/>
    </font>
    <font>
      <b/>
      <sz val="20"/>
      <color indexed="9"/>
      <name val="Book Antiqua"/>
      <family val="1"/>
    </font>
    <font>
      <b/>
      <sz val="10"/>
      <color indexed="9"/>
      <name val="Book Antiqua"/>
      <family val="1"/>
    </font>
    <font>
      <b/>
      <sz val="16"/>
      <color indexed="9"/>
      <name val="Book Antiqua"/>
      <family val="1"/>
    </font>
    <font>
      <b/>
      <sz val="12"/>
      <color indexed="9"/>
      <name val="Book Antiqua"/>
      <family val="1"/>
    </font>
    <font>
      <b/>
      <sz val="12"/>
      <color rgb="FF002060"/>
      <name val="Bahnschrift Condensed"/>
      <family val="2"/>
    </font>
    <font>
      <sz val="11"/>
      <color rgb="FF000000"/>
      <name val="Bahnschrift Condensed"/>
      <family val="2"/>
    </font>
    <font>
      <b/>
      <sz val="14"/>
      <color rgb="FF002060"/>
      <name val="Bahnschrift Condensed"/>
      <family val="2"/>
    </font>
    <font>
      <b/>
      <sz val="11"/>
      <color rgb="FF002060"/>
      <name val="Bahnschrift Condensed"/>
      <family val="2"/>
    </font>
    <font>
      <b/>
      <sz val="13"/>
      <color rgb="FF002060"/>
      <name val="Bahnschrift Condensed"/>
      <family val="2"/>
    </font>
    <font>
      <sz val="10"/>
      <color theme="1"/>
      <name val="Calibri"/>
      <family val="2"/>
      <scheme val="minor"/>
    </font>
    <font>
      <sz val="11"/>
      <color indexed="8"/>
      <name val="Calibri"/>
      <family val="2"/>
      <scheme val="minor"/>
    </font>
    <font>
      <sz val="12"/>
      <color indexed="8"/>
      <name val="Calibri"/>
      <family val="2"/>
      <scheme val="minor"/>
    </font>
    <font>
      <b/>
      <sz val="11"/>
      <color theme="1"/>
      <name val="Arial"/>
      <family val="2"/>
    </font>
    <font>
      <b/>
      <sz val="10"/>
      <name val="Arial Narrow"/>
      <family val="2"/>
    </font>
    <font>
      <b/>
      <sz val="11"/>
      <name val="Bahnschrift"/>
      <family val="2"/>
    </font>
    <font>
      <b/>
      <sz val="11"/>
      <color theme="0"/>
      <name val="Bahnschrift Light"/>
      <family val="2"/>
    </font>
    <font>
      <b/>
      <sz val="11"/>
      <color rgb="FF000000"/>
      <name val="Bahnschrift Condensed"/>
      <family val="2"/>
    </font>
    <font>
      <b/>
      <sz val="12"/>
      <color rgb="FF000000"/>
      <name val="Bahnschrift SemiBold Condensed"/>
      <family val="2"/>
    </font>
  </fonts>
  <fills count="21">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B05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theme="0"/>
      </patternFill>
    </fill>
    <fill>
      <patternFill patternType="solid">
        <fgColor theme="8" tint="0.59999389629810485"/>
        <bgColor indexed="64"/>
      </patternFill>
    </fill>
    <fill>
      <patternFill patternType="solid">
        <fgColor theme="0" tint="-0.249977111117893"/>
        <bgColor indexed="64"/>
      </patternFill>
    </fill>
    <fill>
      <patternFill patternType="solid">
        <fgColor rgb="FF00B0F0"/>
        <bgColor indexed="64"/>
      </patternFill>
    </fill>
    <fill>
      <patternFill patternType="solid">
        <fgColor rgb="FFFFC000"/>
        <bgColor indexed="64"/>
      </patternFill>
    </fill>
    <fill>
      <patternFill patternType="solid">
        <fgColor rgb="FF0070C0"/>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style="thin">
        <color theme="0"/>
      </bottom>
      <diagonal/>
    </border>
    <border>
      <left/>
      <right style="medium">
        <color indexed="64"/>
      </right>
      <top/>
      <bottom style="medium">
        <color indexed="64"/>
      </bottom>
      <diagonal/>
    </border>
    <border>
      <left/>
      <right style="medium">
        <color theme="1"/>
      </right>
      <top style="thin">
        <color theme="0"/>
      </top>
      <bottom style="double">
        <color theme="0"/>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theme="1"/>
      </right>
      <top style="thin">
        <color theme="0"/>
      </top>
      <bottom style="thin">
        <color theme="0"/>
      </bottom>
      <diagonal/>
    </border>
    <border>
      <left/>
      <right style="medium">
        <color theme="1"/>
      </right>
      <top/>
      <bottom style="double">
        <color theme="0"/>
      </bottom>
      <diagonal/>
    </border>
    <border>
      <left/>
      <right style="medium">
        <color theme="1"/>
      </right>
      <top style="double">
        <color theme="0"/>
      </top>
      <bottom style="thin">
        <color theme="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theme="0"/>
      </top>
      <bottom/>
      <diagonal/>
    </border>
    <border>
      <left/>
      <right style="medium">
        <color theme="1"/>
      </right>
      <top/>
      <bottom style="medium">
        <color theme="1"/>
      </bottom>
      <diagonal/>
    </border>
    <border>
      <left style="thin">
        <color theme="0"/>
      </left>
      <right style="medium">
        <color indexed="64"/>
      </right>
      <top/>
      <bottom style="double">
        <color theme="0"/>
      </bottom>
      <diagonal/>
    </border>
    <border>
      <left style="thin">
        <color theme="0"/>
      </left>
      <right style="medium">
        <color indexed="64"/>
      </right>
      <top style="double">
        <color theme="0"/>
      </top>
      <bottom style="double">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0"/>
      </left>
      <right style="medium">
        <color indexed="64"/>
      </right>
      <top style="thin">
        <color theme="0"/>
      </top>
      <bottom style="double">
        <color theme="0"/>
      </bottom>
      <diagonal/>
    </border>
    <border>
      <left style="thin">
        <color theme="1"/>
      </left>
      <right/>
      <top style="thin">
        <color theme="1"/>
      </top>
      <bottom style="thin">
        <color theme="1"/>
      </bottom>
      <diagonal/>
    </border>
    <border>
      <left/>
      <right style="medium">
        <color indexed="64"/>
      </right>
      <top style="thin">
        <color theme="0"/>
      </top>
      <bottom style="double">
        <color theme="0"/>
      </bottom>
      <diagonal/>
    </border>
    <border>
      <left style="thin">
        <color theme="1"/>
      </left>
      <right style="thin">
        <color theme="1"/>
      </right>
      <top style="thin">
        <color theme="1"/>
      </top>
      <bottom/>
      <diagonal/>
    </border>
    <border>
      <left style="thin">
        <color theme="1"/>
      </left>
      <right style="medium">
        <color indexed="64"/>
      </right>
      <top style="thin">
        <color theme="1"/>
      </top>
      <bottom style="thin">
        <color theme="1"/>
      </bottom>
      <diagonal/>
    </border>
    <border>
      <left/>
      <right style="thin">
        <color theme="0"/>
      </right>
      <top/>
      <bottom/>
      <diagonal/>
    </border>
    <border>
      <left style="thin">
        <color theme="0"/>
      </left>
      <right style="medium">
        <color indexed="64"/>
      </right>
      <top style="double">
        <color theme="0"/>
      </top>
      <bottom style="thin">
        <color theme="0"/>
      </bottom>
      <diagonal/>
    </border>
    <border>
      <left style="thin">
        <color theme="0"/>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double">
        <color theme="0"/>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497">
    <xf numFmtId="0" fontId="0" fillId="0" borderId="0" xfId="0"/>
    <xf numFmtId="0" fontId="4" fillId="0" borderId="0" xfId="0" applyFont="1"/>
    <xf numFmtId="0" fontId="4" fillId="2" borderId="0" xfId="0" applyFont="1" applyFill="1"/>
    <xf numFmtId="0" fontId="5" fillId="2" borderId="0" xfId="0" applyFont="1" applyFill="1"/>
    <xf numFmtId="0" fontId="6" fillId="2" borderId="0" xfId="0" applyFont="1" applyFill="1"/>
    <xf numFmtId="0" fontId="8" fillId="2" borderId="0" xfId="0" applyFont="1" applyFill="1" applyAlignment="1">
      <alignment horizontal="left" vertical="center" readingOrder="1"/>
    </xf>
    <xf numFmtId="0" fontId="9" fillId="2" borderId="0" xfId="0" applyFont="1" applyFill="1" applyAlignment="1" applyProtection="1">
      <alignment vertical="center"/>
      <protection hidden="1"/>
    </xf>
    <xf numFmtId="0" fontId="9" fillId="2" borderId="0" xfId="0" applyFont="1" applyFill="1" applyAlignment="1" applyProtection="1">
      <alignment horizontal="center" vertical="center"/>
      <protection hidden="1"/>
    </xf>
    <xf numFmtId="0" fontId="10" fillId="2" borderId="0" xfId="0" applyFont="1" applyFill="1"/>
    <xf numFmtId="49" fontId="11" fillId="0" borderId="4" xfId="0" applyNumberFormat="1" applyFont="1" applyBorder="1" applyAlignment="1">
      <alignment horizontal="right"/>
    </xf>
    <xf numFmtId="0" fontId="3" fillId="2" borderId="0" xfId="3" applyFill="1"/>
    <xf numFmtId="43" fontId="9" fillId="2" borderId="0" xfId="0" applyNumberFormat="1" applyFont="1" applyFill="1" applyAlignment="1" applyProtection="1">
      <alignment horizontal="center" vertical="center"/>
      <protection hidden="1"/>
    </xf>
    <xf numFmtId="164" fontId="10" fillId="2" borderId="0" xfId="0" applyNumberFormat="1" applyFont="1" applyFill="1" applyAlignment="1" applyProtection="1">
      <alignment horizontal="center" vertical="center"/>
      <protection hidden="1"/>
    </xf>
    <xf numFmtId="1" fontId="10" fillId="2" borderId="0" xfId="0" applyNumberFormat="1" applyFont="1" applyFill="1" applyAlignment="1" applyProtection="1">
      <alignment horizontal="center" vertical="center"/>
      <protection hidden="1"/>
    </xf>
    <xf numFmtId="9" fontId="10" fillId="2" borderId="0" xfId="0" applyNumberFormat="1" applyFont="1" applyFill="1" applyAlignment="1" applyProtection="1">
      <alignment horizontal="center" vertical="center"/>
      <protection hidden="1"/>
    </xf>
    <xf numFmtId="49" fontId="13" fillId="0" borderId="4" xfId="0" applyNumberFormat="1" applyFont="1" applyBorder="1" applyAlignment="1">
      <alignment horizontal="center"/>
    </xf>
    <xf numFmtId="0" fontId="0" fillId="0" borderId="0" xfId="0" applyProtection="1">
      <protection locked="0"/>
    </xf>
    <xf numFmtId="14" fontId="14" fillId="5" borderId="7" xfId="0" applyNumberFormat="1" applyFont="1" applyFill="1" applyBorder="1" applyAlignment="1" applyProtection="1">
      <alignment horizontal="center"/>
      <protection locked="0"/>
    </xf>
    <xf numFmtId="49" fontId="15" fillId="0" borderId="4" xfId="0" applyNumberFormat="1" applyFont="1" applyBorder="1" applyAlignment="1">
      <alignment horizontal="center"/>
    </xf>
    <xf numFmtId="14" fontId="5" fillId="2" borderId="0" xfId="0" applyNumberFormat="1" applyFont="1" applyFill="1"/>
    <xf numFmtId="0" fontId="0" fillId="0" borderId="10" xfId="0" applyBorder="1"/>
    <xf numFmtId="164" fontId="9" fillId="2" borderId="0" xfId="0" applyNumberFormat="1" applyFont="1" applyFill="1" applyAlignment="1" applyProtection="1">
      <alignment horizontal="center" vertical="center"/>
      <protection hidden="1"/>
    </xf>
    <xf numFmtId="43" fontId="18" fillId="5" borderId="14" xfId="0" applyNumberFormat="1" applyFont="1" applyFill="1" applyBorder="1" applyAlignment="1" applyProtection="1">
      <alignment vertical="center"/>
      <protection locked="0"/>
    </xf>
    <xf numFmtId="43" fontId="19" fillId="5" borderId="14" xfId="0" applyNumberFormat="1" applyFont="1" applyFill="1" applyBorder="1" applyAlignment="1" applyProtection="1">
      <alignment vertical="center"/>
      <protection locked="0"/>
    </xf>
    <xf numFmtId="43" fontId="17" fillId="11" borderId="15" xfId="0" applyNumberFormat="1" applyFont="1" applyFill="1" applyBorder="1" applyAlignment="1" applyProtection="1">
      <alignment vertical="center"/>
      <protection hidden="1"/>
    </xf>
    <xf numFmtId="43" fontId="22" fillId="12" borderId="19" xfId="0" applyNumberFormat="1" applyFont="1" applyFill="1" applyBorder="1" applyAlignment="1" applyProtection="1">
      <alignment vertical="center"/>
      <protection hidden="1"/>
    </xf>
    <xf numFmtId="0" fontId="23" fillId="2" borderId="0" xfId="0" applyFont="1" applyFill="1" applyAlignment="1">
      <alignment vertical="center" wrapText="1"/>
    </xf>
    <xf numFmtId="0" fontId="23" fillId="13" borderId="0" xfId="0" applyFont="1" applyFill="1" applyAlignment="1">
      <alignment vertical="center" wrapText="1"/>
    </xf>
    <xf numFmtId="0" fontId="23" fillId="2" borderId="0" xfId="0" applyFont="1" applyFill="1" applyAlignment="1">
      <alignment wrapText="1"/>
    </xf>
    <xf numFmtId="43" fontId="5" fillId="2" borderId="0" xfId="0" applyNumberFormat="1" applyFont="1" applyFill="1"/>
    <xf numFmtId="43" fontId="19" fillId="5" borderId="9" xfId="0" applyNumberFormat="1" applyFont="1" applyFill="1" applyBorder="1" applyAlignment="1" applyProtection="1">
      <alignment vertical="center"/>
      <protection locked="0"/>
    </xf>
    <xf numFmtId="165" fontId="5" fillId="2" borderId="0" xfId="0" applyNumberFormat="1" applyFont="1" applyFill="1"/>
    <xf numFmtId="43" fontId="26" fillId="8" borderId="25" xfId="1" applyFont="1" applyFill="1" applyBorder="1" applyAlignment="1" applyProtection="1">
      <alignment horizontal="center" vertical="center"/>
      <protection hidden="1"/>
    </xf>
    <xf numFmtId="43" fontId="17" fillId="10" borderId="26" xfId="0" applyNumberFormat="1" applyFont="1" applyFill="1" applyBorder="1" applyAlignment="1" applyProtection="1">
      <alignment vertical="center"/>
      <protection hidden="1"/>
    </xf>
    <xf numFmtId="43" fontId="26" fillId="14" borderId="27" xfId="0" applyNumberFormat="1" applyFont="1" applyFill="1" applyBorder="1" applyAlignment="1" applyProtection="1">
      <alignment vertical="center"/>
      <protection hidden="1"/>
    </xf>
    <xf numFmtId="43" fontId="27" fillId="7" borderId="15" xfId="0" applyNumberFormat="1" applyFont="1" applyFill="1" applyBorder="1" applyAlignment="1" applyProtection="1">
      <alignment vertical="center"/>
      <protection hidden="1"/>
    </xf>
    <xf numFmtId="43" fontId="17" fillId="10" borderId="31" xfId="0" applyNumberFormat="1" applyFont="1" applyFill="1" applyBorder="1" applyAlignment="1" applyProtection="1">
      <alignment vertical="center"/>
      <protection hidden="1"/>
    </xf>
    <xf numFmtId="43" fontId="28" fillId="4" borderId="19" xfId="0" applyNumberFormat="1" applyFont="1" applyFill="1" applyBorder="1" applyAlignment="1" applyProtection="1">
      <alignment vertical="center"/>
      <protection locked="0"/>
    </xf>
    <xf numFmtId="0" fontId="5" fillId="2" borderId="0" xfId="0" applyFont="1" applyFill="1" applyAlignment="1">
      <alignment horizontal="center"/>
    </xf>
    <xf numFmtId="43" fontId="17" fillId="11" borderId="26" xfId="0" applyNumberFormat="1" applyFont="1" applyFill="1" applyBorder="1" applyAlignment="1" applyProtection="1">
      <alignment vertical="center"/>
      <protection hidden="1"/>
    </xf>
    <xf numFmtId="0" fontId="29" fillId="15" borderId="0" xfId="0" applyFont="1" applyFill="1" applyAlignment="1">
      <alignment horizontal="center"/>
    </xf>
    <xf numFmtId="10" fontId="17" fillId="3" borderId="32" xfId="2" applyNumberFormat="1" applyFont="1" applyFill="1" applyBorder="1" applyAlignment="1" applyProtection="1">
      <alignment horizontal="center" vertical="center"/>
      <protection hidden="1"/>
    </xf>
    <xf numFmtId="10" fontId="31" fillId="2" borderId="0" xfId="2" applyNumberFormat="1" applyFont="1" applyFill="1" applyBorder="1" applyAlignment="1" applyProtection="1">
      <alignment horizontal="center" vertical="center"/>
      <protection hidden="1"/>
    </xf>
    <xf numFmtId="0" fontId="29" fillId="15" borderId="0" xfId="0" applyFont="1" applyFill="1"/>
    <xf numFmtId="1" fontId="5" fillId="2" borderId="0" xfId="0" applyNumberFormat="1" applyFont="1" applyFill="1"/>
    <xf numFmtId="49" fontId="17" fillId="10" borderId="4" xfId="0" applyNumberFormat="1" applyFont="1" applyFill="1" applyBorder="1" applyAlignment="1">
      <alignment vertical="center"/>
    </xf>
    <xf numFmtId="43" fontId="17" fillId="10" borderId="0" xfId="1" applyFont="1" applyFill="1" applyBorder="1" applyAlignment="1" applyProtection="1">
      <alignment vertical="center"/>
    </xf>
    <xf numFmtId="43" fontId="17" fillId="11" borderId="33" xfId="0" applyNumberFormat="1" applyFont="1" applyFill="1" applyBorder="1" applyAlignment="1" applyProtection="1">
      <alignment horizontal="left" vertical="center"/>
      <protection hidden="1"/>
    </xf>
    <xf numFmtId="0" fontId="10" fillId="2" borderId="0" xfId="0" applyFont="1" applyFill="1" applyAlignment="1" applyProtection="1">
      <alignment vertical="center"/>
      <protection hidden="1"/>
    </xf>
    <xf numFmtId="0" fontId="10" fillId="2" borderId="0" xfId="0" applyFont="1" applyFill="1" applyAlignment="1" applyProtection="1">
      <alignment horizontal="center" vertical="center"/>
      <protection hidden="1"/>
    </xf>
    <xf numFmtId="49" fontId="34" fillId="0" borderId="4" xfId="0" applyNumberFormat="1" applyFont="1" applyBorder="1" applyAlignment="1">
      <alignment vertical="center"/>
    </xf>
    <xf numFmtId="0" fontId="30" fillId="0" borderId="17" xfId="0" applyFont="1" applyBorder="1" applyAlignment="1">
      <alignment vertical="center"/>
    </xf>
    <xf numFmtId="43" fontId="27" fillId="11" borderId="34" xfId="0" applyNumberFormat="1" applyFont="1" applyFill="1" applyBorder="1" applyAlignment="1" applyProtection="1">
      <alignment vertical="center"/>
      <protection hidden="1"/>
    </xf>
    <xf numFmtId="43" fontId="30" fillId="6" borderId="35" xfId="0" applyNumberFormat="1" applyFont="1" applyFill="1" applyBorder="1" applyAlignment="1" applyProtection="1">
      <alignment vertical="center"/>
      <protection hidden="1"/>
    </xf>
    <xf numFmtId="0" fontId="30" fillId="0" borderId="10" xfId="0" applyFont="1" applyBorder="1" applyAlignment="1">
      <alignment vertical="center"/>
    </xf>
    <xf numFmtId="49" fontId="34" fillId="0" borderId="4" xfId="0" applyNumberFormat="1" applyFont="1" applyBorder="1" applyAlignment="1">
      <alignment horizontal="left" vertical="center"/>
    </xf>
    <xf numFmtId="0" fontId="34" fillId="5" borderId="35" xfId="0" applyFont="1" applyFill="1" applyBorder="1" applyAlignment="1" applyProtection="1">
      <alignment horizontal="center" vertical="center"/>
      <protection locked="0"/>
    </xf>
    <xf numFmtId="0" fontId="30" fillId="0" borderId="35" xfId="0" applyFont="1" applyBorder="1" applyAlignment="1">
      <alignment vertical="center"/>
    </xf>
    <xf numFmtId="3" fontId="10" fillId="2" borderId="0" xfId="0" applyNumberFormat="1" applyFont="1" applyFill="1" applyAlignment="1" applyProtection="1">
      <alignment horizontal="center" vertical="center"/>
      <protection hidden="1"/>
    </xf>
    <xf numFmtId="49" fontId="30" fillId="0" borderId="4" xfId="0" applyNumberFormat="1" applyFont="1" applyBorder="1" applyAlignment="1">
      <alignment horizontal="left" vertical="center"/>
    </xf>
    <xf numFmtId="43" fontId="30" fillId="5" borderId="35" xfId="1" applyFont="1" applyFill="1" applyBorder="1" applyAlignment="1" applyProtection="1">
      <alignment vertical="center"/>
      <protection locked="0"/>
    </xf>
    <xf numFmtId="43" fontId="30" fillId="6" borderId="35" xfId="1" applyFont="1" applyFill="1" applyBorder="1" applyAlignment="1" applyProtection="1">
      <alignment vertical="center"/>
      <protection hidden="1"/>
    </xf>
    <xf numFmtId="49" fontId="35" fillId="2" borderId="0" xfId="0" applyNumberFormat="1" applyFont="1" applyFill="1"/>
    <xf numFmtId="49" fontId="30" fillId="0" borderId="4" xfId="0" applyNumberFormat="1" applyFont="1" applyBorder="1" applyAlignment="1">
      <alignment vertical="center"/>
    </xf>
    <xf numFmtId="43" fontId="30" fillId="5" borderId="36" xfId="1" applyFont="1" applyFill="1" applyBorder="1" applyAlignment="1" applyProtection="1">
      <alignment vertical="center"/>
      <protection locked="0"/>
    </xf>
    <xf numFmtId="43" fontId="30" fillId="6" borderId="36" xfId="0" applyNumberFormat="1" applyFont="1" applyFill="1" applyBorder="1" applyAlignment="1" applyProtection="1">
      <alignment vertical="center"/>
      <protection hidden="1"/>
    </xf>
    <xf numFmtId="43" fontId="34" fillId="16" borderId="37" xfId="1" applyFont="1" applyFill="1" applyBorder="1" applyAlignment="1" applyProtection="1">
      <alignment vertical="center"/>
    </xf>
    <xf numFmtId="43" fontId="30" fillId="6" borderId="37" xfId="0" applyNumberFormat="1" applyFont="1" applyFill="1" applyBorder="1" applyAlignment="1" applyProtection="1">
      <alignment vertical="center"/>
      <protection hidden="1"/>
    </xf>
    <xf numFmtId="43" fontId="30" fillId="5" borderId="37" xfId="1" applyFont="1" applyFill="1" applyBorder="1" applyAlignment="1" applyProtection="1">
      <alignment vertical="center"/>
      <protection locked="0"/>
    </xf>
    <xf numFmtId="49" fontId="37" fillId="0" borderId="4" xfId="0" applyNumberFormat="1" applyFont="1" applyBorder="1" applyAlignment="1">
      <alignment vertical="center"/>
    </xf>
    <xf numFmtId="43" fontId="17" fillId="11" borderId="38" xfId="0" applyNumberFormat="1" applyFont="1" applyFill="1" applyBorder="1" applyAlignment="1" applyProtection="1">
      <alignment vertical="center"/>
      <protection hidden="1"/>
    </xf>
    <xf numFmtId="49" fontId="20" fillId="0" borderId="4" xfId="0" applyNumberFormat="1" applyFont="1" applyBorder="1" applyAlignment="1">
      <alignment vertical="center"/>
    </xf>
    <xf numFmtId="43" fontId="30" fillId="6" borderId="37" xfId="1" applyFont="1" applyFill="1" applyBorder="1" applyAlignment="1" applyProtection="1">
      <alignment vertical="center"/>
      <protection hidden="1"/>
    </xf>
    <xf numFmtId="43" fontId="27" fillId="11" borderId="38" xfId="0" applyNumberFormat="1" applyFont="1" applyFill="1" applyBorder="1" applyAlignment="1" applyProtection="1">
      <alignment vertical="center"/>
      <protection hidden="1"/>
    </xf>
    <xf numFmtId="43" fontId="38" fillId="6" borderId="37" xfId="1" applyFont="1" applyFill="1" applyBorder="1" applyAlignment="1" applyProtection="1">
      <alignment vertical="center"/>
      <protection hidden="1"/>
    </xf>
    <xf numFmtId="49" fontId="25" fillId="0" borderId="4" xfId="0" applyNumberFormat="1" applyFont="1" applyBorder="1" applyAlignment="1">
      <alignment vertical="center"/>
    </xf>
    <xf numFmtId="43" fontId="26" fillId="11" borderId="38" xfId="0" applyNumberFormat="1" applyFont="1" applyFill="1" applyBorder="1" applyAlignment="1" applyProtection="1">
      <alignment vertical="center"/>
      <protection hidden="1"/>
    </xf>
    <xf numFmtId="166" fontId="10" fillId="2" borderId="0" xfId="1" applyNumberFormat="1" applyFont="1" applyFill="1" applyAlignment="1" applyProtection="1">
      <alignment vertical="center"/>
      <protection hidden="1"/>
    </xf>
    <xf numFmtId="9" fontId="10" fillId="2" borderId="0" xfId="0" applyNumberFormat="1" applyFont="1" applyFill="1" applyAlignment="1" applyProtection="1">
      <alignment vertical="center"/>
      <protection hidden="1"/>
    </xf>
    <xf numFmtId="43" fontId="38" fillId="6" borderId="37" xfId="0" applyNumberFormat="1" applyFont="1" applyFill="1" applyBorder="1" applyAlignment="1" applyProtection="1">
      <alignment vertical="center"/>
      <protection hidden="1"/>
    </xf>
    <xf numFmtId="43" fontId="30" fillId="0" borderId="0" xfId="1" applyFont="1" applyFill="1" applyBorder="1" applyAlignment="1">
      <alignment vertical="center"/>
    </xf>
    <xf numFmtId="49" fontId="28" fillId="0" borderId="4" xfId="0" applyNumberFormat="1" applyFont="1" applyBorder="1" applyAlignment="1">
      <alignment vertical="center"/>
    </xf>
    <xf numFmtId="43" fontId="39" fillId="5" borderId="39" xfId="1" applyFont="1" applyFill="1" applyBorder="1" applyAlignment="1" applyProtection="1">
      <alignment vertical="center"/>
      <protection locked="0"/>
    </xf>
    <xf numFmtId="43" fontId="38" fillId="6" borderId="35" xfId="1" applyFont="1" applyFill="1" applyBorder="1" applyAlignment="1" applyProtection="1">
      <alignment horizontal="left" vertical="center"/>
      <protection hidden="1"/>
    </xf>
    <xf numFmtId="43" fontId="27" fillId="11" borderId="40" xfId="0" applyNumberFormat="1" applyFont="1" applyFill="1" applyBorder="1" applyAlignment="1" applyProtection="1">
      <alignment vertical="center"/>
      <protection hidden="1"/>
    </xf>
    <xf numFmtId="0" fontId="40" fillId="2" borderId="0" xfId="0" applyFont="1" applyFill="1"/>
    <xf numFmtId="43" fontId="39" fillId="5" borderId="37" xfId="1" applyFont="1" applyFill="1" applyBorder="1" applyAlignment="1" applyProtection="1">
      <alignment vertical="center"/>
      <protection locked="0"/>
    </xf>
    <xf numFmtId="0" fontId="41" fillId="2" borderId="0" xfId="0" applyFont="1" applyFill="1" applyAlignment="1">
      <alignment vertical="center" wrapText="1"/>
    </xf>
    <xf numFmtId="0" fontId="4" fillId="2" borderId="0" xfId="0" applyFont="1" applyFill="1" applyAlignment="1">
      <alignment wrapText="1"/>
    </xf>
    <xf numFmtId="49" fontId="9" fillId="2" borderId="0" xfId="0" applyNumberFormat="1" applyFont="1" applyFill="1" applyAlignment="1" applyProtection="1">
      <alignment vertical="center"/>
      <protection hidden="1"/>
    </xf>
    <xf numFmtId="164" fontId="10" fillId="2" borderId="0" xfId="0" applyNumberFormat="1" applyFont="1" applyFill="1" applyAlignment="1" applyProtection="1">
      <alignment vertical="center"/>
      <protection hidden="1"/>
    </xf>
    <xf numFmtId="49" fontId="42" fillId="0" borderId="4" xfId="0" applyNumberFormat="1" applyFont="1" applyBorder="1" applyAlignment="1">
      <alignment vertical="center"/>
    </xf>
    <xf numFmtId="43" fontId="30" fillId="6" borderId="37" xfId="0" applyNumberFormat="1" applyFont="1" applyFill="1" applyBorder="1" applyAlignment="1">
      <alignment vertical="center"/>
    </xf>
    <xf numFmtId="43" fontId="30" fillId="5" borderId="41" xfId="1" applyFont="1" applyFill="1" applyBorder="1" applyAlignment="1" applyProtection="1">
      <alignment vertical="center"/>
      <protection locked="0"/>
    </xf>
    <xf numFmtId="43" fontId="30" fillId="6" borderId="41" xfId="1" applyFont="1" applyFill="1" applyBorder="1" applyAlignment="1" applyProtection="1">
      <alignment vertical="center"/>
      <protection hidden="1"/>
    </xf>
    <xf numFmtId="43" fontId="38" fillId="17" borderId="42" xfId="1" applyFont="1" applyFill="1" applyBorder="1" applyAlignment="1" applyProtection="1">
      <alignment horizontal="center" vertical="center"/>
      <protection hidden="1"/>
    </xf>
    <xf numFmtId="43" fontId="17" fillId="10" borderId="38" xfId="0" applyNumberFormat="1" applyFont="1" applyFill="1" applyBorder="1" applyAlignment="1" applyProtection="1">
      <alignment vertical="center"/>
      <protection hidden="1"/>
    </xf>
    <xf numFmtId="43" fontId="27" fillId="18" borderId="38" xfId="0" applyNumberFormat="1" applyFont="1" applyFill="1" applyBorder="1" applyAlignment="1" applyProtection="1">
      <alignment vertical="center"/>
      <protection hidden="1"/>
    </xf>
    <xf numFmtId="49" fontId="44" fillId="0" borderId="4" xfId="0" applyNumberFormat="1" applyFont="1" applyBorder="1" applyAlignment="1">
      <alignment vertical="center"/>
    </xf>
    <xf numFmtId="43" fontId="27" fillId="7" borderId="38" xfId="0" applyNumberFormat="1" applyFont="1" applyFill="1" applyBorder="1" applyAlignment="1" applyProtection="1">
      <alignment vertical="center"/>
      <protection hidden="1"/>
    </xf>
    <xf numFmtId="43" fontId="17" fillId="10" borderId="44" xfId="0" applyNumberFormat="1" applyFont="1" applyFill="1" applyBorder="1" applyAlignment="1" applyProtection="1">
      <alignment vertical="center"/>
      <protection hidden="1"/>
    </xf>
    <xf numFmtId="0" fontId="48" fillId="2" borderId="0" xfId="0" applyFont="1" applyFill="1"/>
    <xf numFmtId="0" fontId="0" fillId="0" borderId="0" xfId="0" applyProtection="1">
      <protection hidden="1"/>
    </xf>
    <xf numFmtId="0" fontId="48" fillId="2" borderId="0" xfId="0" applyFont="1" applyFill="1" applyProtection="1">
      <protection hidden="1"/>
    </xf>
    <xf numFmtId="0" fontId="58" fillId="2" borderId="0" xfId="0" applyFont="1" applyFill="1" applyAlignment="1" applyProtection="1">
      <alignment horizontal="center"/>
      <protection hidden="1"/>
    </xf>
    <xf numFmtId="0" fontId="59" fillId="2" borderId="0" xfId="0" applyFont="1" applyFill="1" applyAlignment="1" applyProtection="1">
      <alignment horizontal="center" vertical="center"/>
      <protection hidden="1"/>
    </xf>
    <xf numFmtId="0" fontId="60" fillId="2" borderId="0" xfId="0" applyFont="1" applyFill="1" applyAlignment="1" applyProtection="1">
      <alignment horizontal="center" vertical="center"/>
      <protection hidden="1"/>
    </xf>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61" fillId="2" borderId="0" xfId="0" applyFont="1" applyFill="1" applyAlignment="1" applyProtection="1">
      <alignment horizontal="center" vertical="center" wrapText="1"/>
      <protection hidden="1"/>
    </xf>
    <xf numFmtId="2" fontId="61" fillId="2" borderId="0" xfId="0" applyNumberFormat="1" applyFont="1" applyFill="1" applyAlignment="1" applyProtection="1">
      <alignment horizontal="center" vertical="center"/>
      <protection hidden="1"/>
    </xf>
    <xf numFmtId="0" fontId="62" fillId="2" borderId="0" xfId="0" applyFont="1" applyFill="1" applyAlignment="1" applyProtection="1">
      <alignment horizontal="center" vertical="center"/>
      <protection hidden="1"/>
    </xf>
    <xf numFmtId="0" fontId="61" fillId="2" borderId="0" xfId="0" applyFont="1" applyFill="1" applyAlignment="1" applyProtection="1">
      <alignment horizontal="left" vertical="center"/>
      <protection hidden="1"/>
    </xf>
    <xf numFmtId="0" fontId="59" fillId="2" borderId="0" xfId="0" applyFont="1" applyFill="1" applyAlignment="1" applyProtection="1">
      <alignment horizontal="center" vertical="center" wrapText="1"/>
      <protection hidden="1"/>
    </xf>
    <xf numFmtId="0" fontId="61" fillId="2" borderId="8" xfId="0" applyFont="1" applyFill="1" applyBorder="1" applyAlignment="1" applyProtection="1">
      <alignment vertical="center" wrapText="1"/>
      <protection locked="0"/>
    </xf>
    <xf numFmtId="0" fontId="61" fillId="2" borderId="46" xfId="0" applyFont="1" applyFill="1" applyBorder="1" applyAlignment="1" applyProtection="1">
      <alignment vertical="center" wrapText="1"/>
      <protection locked="0"/>
    </xf>
    <xf numFmtId="0" fontId="61" fillId="2" borderId="46"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0" fillId="2" borderId="8" xfId="0" applyFill="1" applyBorder="1" applyAlignment="1" applyProtection="1">
      <alignment horizontal="center" vertical="center" wrapText="1"/>
      <protection hidden="1"/>
    </xf>
    <xf numFmtId="0" fontId="61" fillId="2" borderId="8" xfId="0" applyFont="1" applyFill="1" applyBorder="1" applyAlignment="1" applyProtection="1">
      <alignment vertical="center" wrapText="1"/>
      <protection hidden="1"/>
    </xf>
    <xf numFmtId="0" fontId="60" fillId="2" borderId="0" xfId="0" applyFont="1" applyFill="1" applyAlignment="1" applyProtection="1">
      <alignment horizontal="center" vertical="center" wrapText="1"/>
      <protection hidden="1"/>
    </xf>
    <xf numFmtId="0" fontId="0" fillId="2" borderId="7" xfId="0" applyFill="1" applyBorder="1" applyAlignment="1" applyProtection="1">
      <alignment vertical="center"/>
      <protection hidden="1"/>
    </xf>
    <xf numFmtId="0" fontId="0" fillId="2" borderId="8" xfId="0" applyFill="1" applyBorder="1" applyAlignment="1" applyProtection="1">
      <alignment vertical="center"/>
      <protection hidden="1"/>
    </xf>
    <xf numFmtId="0" fontId="0" fillId="2" borderId="46" xfId="0" applyFill="1" applyBorder="1" applyAlignment="1" applyProtection="1">
      <alignment vertical="center"/>
      <protection hidden="1"/>
    </xf>
    <xf numFmtId="0" fontId="0" fillId="2" borderId="52" xfId="0" applyFill="1" applyBorder="1" applyAlignment="1" applyProtection="1">
      <alignment horizontal="center" vertical="center"/>
      <protection hidden="1"/>
    </xf>
    <xf numFmtId="0" fontId="0" fillId="2" borderId="47" xfId="0" applyFill="1" applyBorder="1" applyAlignment="1" applyProtection="1">
      <alignment vertical="center"/>
      <protection hidden="1"/>
    </xf>
    <xf numFmtId="0" fontId="0" fillId="2" borderId="48" xfId="0" applyFill="1" applyBorder="1" applyAlignment="1" applyProtection="1">
      <alignment vertical="center"/>
      <protection hidden="1"/>
    </xf>
    <xf numFmtId="0" fontId="0" fillId="2" borderId="36" xfId="0" applyFill="1" applyBorder="1" applyAlignment="1" applyProtection="1">
      <alignment vertical="center"/>
      <protection hidden="1"/>
    </xf>
    <xf numFmtId="43" fontId="62" fillId="2" borderId="48" xfId="0" applyNumberFormat="1" applyFont="1" applyFill="1" applyBorder="1" applyAlignment="1" applyProtection="1">
      <alignment vertical="center"/>
      <protection hidden="1"/>
    </xf>
    <xf numFmtId="0" fontId="62" fillId="2" borderId="48" xfId="0" applyFont="1" applyFill="1" applyBorder="1" applyAlignment="1" applyProtection="1">
      <alignment vertical="center"/>
      <protection hidden="1"/>
    </xf>
    <xf numFmtId="0" fontId="62" fillId="2" borderId="49" xfId="0" applyFont="1" applyFill="1" applyBorder="1" applyAlignment="1" applyProtection="1">
      <alignment vertical="center"/>
      <protection hidden="1"/>
    </xf>
    <xf numFmtId="0" fontId="62" fillId="2" borderId="0" xfId="0" applyFont="1" applyFill="1" applyAlignment="1" applyProtection="1">
      <alignment vertical="center"/>
      <protection hidden="1"/>
    </xf>
    <xf numFmtId="0" fontId="0" fillId="2" borderId="53" xfId="0" applyFill="1" applyBorder="1" applyAlignment="1" applyProtection="1">
      <alignment vertical="top"/>
      <protection hidden="1"/>
    </xf>
    <xf numFmtId="0" fontId="0" fillId="2" borderId="52" xfId="0" applyFill="1" applyBorder="1" applyAlignment="1" applyProtection="1">
      <alignment vertical="center"/>
      <protection hidden="1"/>
    </xf>
    <xf numFmtId="0" fontId="62" fillId="2" borderId="54" xfId="0" applyFont="1" applyFill="1" applyBorder="1" applyAlignment="1" applyProtection="1">
      <alignment vertical="center"/>
      <protection hidden="1"/>
    </xf>
    <xf numFmtId="0" fontId="0" fillId="2" borderId="50" xfId="0" applyFill="1" applyBorder="1" applyAlignment="1" applyProtection="1">
      <alignment horizontal="center" vertical="center"/>
      <protection hidden="1"/>
    </xf>
    <xf numFmtId="0" fontId="0" fillId="2" borderId="35" xfId="0" applyFill="1" applyBorder="1" applyAlignment="1" applyProtection="1">
      <alignment vertical="center"/>
      <protection hidden="1"/>
    </xf>
    <xf numFmtId="0" fontId="62" fillId="2" borderId="8" xfId="0" applyFont="1" applyFill="1" applyBorder="1" applyAlignment="1" applyProtection="1">
      <alignment vertical="center"/>
      <protection hidden="1"/>
    </xf>
    <xf numFmtId="0" fontId="61" fillId="2" borderId="48" xfId="0" applyFont="1" applyFill="1" applyBorder="1" applyAlignment="1" applyProtection="1">
      <alignment vertical="center"/>
      <protection hidden="1"/>
    </xf>
    <xf numFmtId="0" fontId="0" fillId="2" borderId="47" xfId="0" applyFill="1" applyBorder="1" applyAlignment="1" applyProtection="1">
      <alignment horizontal="center" vertical="center"/>
      <protection hidden="1"/>
    </xf>
    <xf numFmtId="0" fontId="62" fillId="2" borderId="53" xfId="0" applyFont="1" applyFill="1" applyBorder="1" applyAlignment="1" applyProtection="1">
      <alignment vertical="center"/>
      <protection hidden="1"/>
    </xf>
    <xf numFmtId="0" fontId="62" fillId="2" borderId="52" xfId="0" applyFont="1" applyFill="1" applyBorder="1" applyAlignment="1" applyProtection="1">
      <alignment vertical="center"/>
      <protection hidden="1"/>
    </xf>
    <xf numFmtId="43" fontId="64" fillId="2" borderId="48" xfId="1" applyFont="1" applyFill="1" applyBorder="1" applyAlignment="1" applyProtection="1">
      <alignment vertical="center"/>
      <protection hidden="1"/>
    </xf>
    <xf numFmtId="0" fontId="0" fillId="2" borderId="49" xfId="0" applyFill="1" applyBorder="1" applyAlignment="1" applyProtection="1">
      <alignment vertical="center"/>
      <protection hidden="1"/>
    </xf>
    <xf numFmtId="0" fontId="0" fillId="2" borderId="53" xfId="0" applyFill="1" applyBorder="1" applyAlignment="1" applyProtection="1">
      <alignment horizontal="center" vertical="center"/>
      <protection hidden="1"/>
    </xf>
    <xf numFmtId="1" fontId="61" fillId="2" borderId="0" xfId="0" applyNumberFormat="1" applyFont="1" applyFill="1" applyAlignment="1" applyProtection="1">
      <alignment horizontal="center" vertical="center"/>
      <protection hidden="1"/>
    </xf>
    <xf numFmtId="43" fontId="0" fillId="2" borderId="0" xfId="0" applyNumberFormat="1" applyFill="1" applyAlignment="1" applyProtection="1">
      <alignment vertical="center"/>
      <protection hidden="1"/>
    </xf>
    <xf numFmtId="0" fontId="0" fillId="2" borderId="54" xfId="0" applyFill="1" applyBorder="1" applyAlignment="1" applyProtection="1">
      <alignment vertical="center"/>
      <protection hidden="1"/>
    </xf>
    <xf numFmtId="0" fontId="0" fillId="2" borderId="53" xfId="0" applyFill="1" applyBorder="1" applyAlignment="1" applyProtection="1">
      <alignment vertical="center"/>
      <protection hidden="1"/>
    </xf>
    <xf numFmtId="0" fontId="0" fillId="2" borderId="0" xfId="0" applyFill="1" applyAlignment="1" applyProtection="1">
      <alignment horizontal="right" vertical="center"/>
      <protection hidden="1"/>
    </xf>
    <xf numFmtId="0" fontId="0" fillId="2" borderId="55" xfId="0"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51" xfId="0" applyFill="1" applyBorder="1" applyAlignment="1" applyProtection="1">
      <alignment vertical="center"/>
      <protection hidden="1"/>
    </xf>
    <xf numFmtId="0" fontId="0" fillId="2" borderId="7" xfId="0" applyFill="1" applyBorder="1" applyAlignment="1" applyProtection="1">
      <alignment horizontal="center" vertical="center"/>
      <protection hidden="1"/>
    </xf>
    <xf numFmtId="0" fontId="0" fillId="2" borderId="17" xfId="0" applyFill="1" applyBorder="1" applyAlignment="1" applyProtection="1">
      <alignment horizontal="right" vertical="center" indent="1"/>
      <protection hidden="1"/>
    </xf>
    <xf numFmtId="0" fontId="0" fillId="2" borderId="36" xfId="0" applyFill="1" applyBorder="1" applyAlignment="1" applyProtection="1">
      <alignment horizontal="center" vertical="center"/>
      <protection hidden="1"/>
    </xf>
    <xf numFmtId="0" fontId="0" fillId="2" borderId="0" xfId="0" applyFill="1" applyAlignment="1" applyProtection="1">
      <alignment horizontal="right" vertical="center" indent="1"/>
      <protection hidden="1"/>
    </xf>
    <xf numFmtId="0" fontId="0" fillId="2" borderId="50" xfId="0" applyFill="1" applyBorder="1" applyAlignment="1" applyProtection="1">
      <alignment vertical="center"/>
      <protection hidden="1"/>
    </xf>
    <xf numFmtId="0" fontId="62" fillId="2" borderId="17" xfId="0" applyFont="1" applyFill="1" applyBorder="1" applyAlignment="1" applyProtection="1">
      <alignment vertical="center"/>
      <protection hidden="1"/>
    </xf>
    <xf numFmtId="0" fontId="0" fillId="2" borderId="35" xfId="0" applyFill="1" applyBorder="1" applyAlignment="1" applyProtection="1">
      <alignment horizontal="center" vertical="center"/>
      <protection hidden="1"/>
    </xf>
    <xf numFmtId="0" fontId="0" fillId="2" borderId="53" xfId="0" applyFill="1" applyBorder="1" applyAlignment="1" applyProtection="1">
      <alignment horizontal="right" vertical="center"/>
      <protection hidden="1"/>
    </xf>
    <xf numFmtId="0" fontId="0" fillId="2" borderId="48" xfId="0" applyFill="1" applyBorder="1" applyAlignment="1" applyProtection="1">
      <alignment horizontal="right" vertical="center" indent="2"/>
      <protection hidden="1"/>
    </xf>
    <xf numFmtId="0" fontId="0" fillId="2" borderId="49" xfId="0" applyFill="1" applyBorder="1" applyAlignment="1" applyProtection="1">
      <alignment horizontal="right" vertical="center" indent="2"/>
      <protection hidden="1"/>
    </xf>
    <xf numFmtId="0" fontId="0" fillId="2" borderId="0" xfId="0" applyFill="1" applyAlignment="1" applyProtection="1">
      <alignment horizontal="right" vertical="center" indent="2"/>
      <protection hidden="1"/>
    </xf>
    <xf numFmtId="0" fontId="0" fillId="2" borderId="8" xfId="0" applyFill="1" applyBorder="1" applyAlignment="1" applyProtection="1">
      <alignment horizontal="right" vertical="center" indent="1"/>
      <protection hidden="1"/>
    </xf>
    <xf numFmtId="0" fontId="61" fillId="2" borderId="46" xfId="0" applyFont="1" applyFill="1" applyBorder="1" applyAlignment="1" applyProtection="1">
      <alignment vertical="center"/>
      <protection hidden="1"/>
    </xf>
    <xf numFmtId="0" fontId="61" fillId="2" borderId="0" xfId="0" applyFont="1" applyFill="1" applyAlignment="1" applyProtection="1">
      <alignment vertical="center"/>
      <protection hidden="1"/>
    </xf>
    <xf numFmtId="0" fontId="0" fillId="2" borderId="54" xfId="0" applyFill="1" applyBorder="1" applyAlignment="1" applyProtection="1">
      <alignment horizontal="right" vertical="center" indent="2"/>
      <protection hidden="1"/>
    </xf>
    <xf numFmtId="49" fontId="0" fillId="2" borderId="0" xfId="0" applyNumberFormat="1" applyFill="1" applyAlignment="1" applyProtection="1">
      <alignment vertical="center"/>
      <protection hidden="1"/>
    </xf>
    <xf numFmtId="0" fontId="65" fillId="2" borderId="36" xfId="0" applyFont="1" applyFill="1" applyBorder="1" applyAlignment="1" applyProtection="1">
      <alignment horizontal="center" vertical="center"/>
      <protection hidden="1"/>
    </xf>
    <xf numFmtId="49" fontId="66" fillId="0" borderId="0" xfId="0" applyNumberFormat="1" applyFont="1" applyProtection="1">
      <protection hidden="1"/>
    </xf>
    <xf numFmtId="0" fontId="61" fillId="2" borderId="49" xfId="0" applyFont="1" applyFill="1" applyBorder="1" applyAlignment="1" applyProtection="1">
      <alignment horizontal="right" vertical="center" indent="2"/>
      <protection hidden="1"/>
    </xf>
    <xf numFmtId="0" fontId="61" fillId="2" borderId="47" xfId="0" applyFont="1" applyFill="1" applyBorder="1" applyAlignment="1" applyProtection="1">
      <alignment horizontal="right" vertical="center" indent="2"/>
      <protection hidden="1"/>
    </xf>
    <xf numFmtId="0" fontId="61" fillId="2" borderId="48" xfId="0" applyFont="1" applyFill="1" applyBorder="1" applyAlignment="1" applyProtection="1">
      <alignment horizontal="right" vertical="center" indent="2"/>
      <protection hidden="1"/>
    </xf>
    <xf numFmtId="0" fontId="65" fillId="2" borderId="52" xfId="0" applyFont="1" applyFill="1" applyBorder="1" applyAlignment="1" applyProtection="1">
      <alignment horizontal="center" vertical="center"/>
      <protection hidden="1"/>
    </xf>
    <xf numFmtId="0" fontId="61" fillId="2" borderId="54" xfId="0" applyFont="1" applyFill="1" applyBorder="1" applyAlignment="1" applyProtection="1">
      <alignment horizontal="right" vertical="center" indent="2"/>
      <protection hidden="1"/>
    </xf>
    <xf numFmtId="0" fontId="61" fillId="2" borderId="53" xfId="0" applyFont="1" applyFill="1" applyBorder="1" applyAlignment="1" applyProtection="1">
      <alignment horizontal="right" vertical="center" indent="2"/>
      <protection hidden="1"/>
    </xf>
    <xf numFmtId="0" fontId="61" fillId="2" borderId="0" xfId="0" applyFont="1" applyFill="1" applyAlignment="1" applyProtection="1">
      <alignment horizontal="right" vertical="center" indent="2"/>
      <protection hidden="1"/>
    </xf>
    <xf numFmtId="49" fontId="66" fillId="0" borderId="0" xfId="0" applyNumberFormat="1" applyFont="1" applyAlignment="1" applyProtection="1">
      <alignment horizontal="left"/>
      <protection hidden="1"/>
    </xf>
    <xf numFmtId="0" fontId="0" fillId="2" borderId="0" xfId="0" applyFill="1" applyProtection="1">
      <protection hidden="1"/>
    </xf>
    <xf numFmtId="0" fontId="0" fillId="2" borderId="53" xfId="0" applyFill="1" applyBorder="1" applyProtection="1">
      <protection hidden="1"/>
    </xf>
    <xf numFmtId="0" fontId="62" fillId="2" borderId="52" xfId="0"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1" fontId="61" fillId="2" borderId="53" xfId="0" applyNumberFormat="1" applyFont="1" applyFill="1" applyBorder="1" applyAlignment="1" applyProtection="1">
      <alignment horizontal="right" vertical="center"/>
      <protection hidden="1"/>
    </xf>
    <xf numFmtId="0" fontId="61" fillId="2" borderId="0" xfId="0" applyFont="1" applyFill="1" applyAlignment="1" applyProtection="1">
      <alignment vertical="center"/>
      <protection hidden="1"/>
    </xf>
    <xf numFmtId="0" fontId="61" fillId="2" borderId="53" xfId="0" applyFont="1" applyFill="1" applyBorder="1" applyAlignment="1" applyProtection="1">
      <alignment vertical="center"/>
      <protection hidden="1"/>
    </xf>
    <xf numFmtId="0" fontId="62" fillId="2" borderId="55" xfId="0" applyFont="1" applyFill="1" applyBorder="1" applyAlignment="1" applyProtection="1">
      <alignment horizontal="center" vertical="center"/>
      <protection hidden="1"/>
    </xf>
    <xf numFmtId="0" fontId="0" fillId="2" borderId="8" xfId="0" applyFill="1" applyBorder="1" applyProtection="1">
      <protection hidden="1"/>
    </xf>
    <xf numFmtId="0" fontId="0" fillId="2" borderId="46" xfId="0" applyFill="1" applyBorder="1" applyProtection="1">
      <protection hidden="1"/>
    </xf>
    <xf numFmtId="0" fontId="61" fillId="2" borderId="51" xfId="0" applyFont="1" applyFill="1" applyBorder="1" applyAlignment="1" applyProtection="1">
      <alignment vertical="center"/>
      <protection hidden="1"/>
    </xf>
    <xf numFmtId="0" fontId="0" fillId="2" borderId="51" xfId="0" applyFill="1" applyBorder="1" applyProtection="1">
      <protection hidden="1"/>
    </xf>
    <xf numFmtId="43" fontId="48" fillId="2" borderId="0" xfId="0" applyNumberFormat="1" applyFont="1" applyFill="1" applyProtection="1">
      <protection hidden="1"/>
    </xf>
    <xf numFmtId="0" fontId="65" fillId="2" borderId="8" xfId="0" applyFont="1" applyFill="1" applyBorder="1" applyAlignment="1" applyProtection="1">
      <alignment vertical="center"/>
      <protection hidden="1"/>
    </xf>
    <xf numFmtId="1" fontId="60" fillId="2" borderId="8" xfId="0" applyNumberFormat="1" applyFont="1" applyFill="1" applyBorder="1" applyAlignment="1" applyProtection="1">
      <alignment horizontal="right" vertical="center" indent="1"/>
      <protection hidden="1"/>
    </xf>
    <xf numFmtId="0" fontId="0" fillId="2" borderId="46" xfId="0" applyFill="1" applyBorder="1" applyAlignment="1" applyProtection="1">
      <alignment horizontal="right" vertical="center" indent="2"/>
      <protection hidden="1"/>
    </xf>
    <xf numFmtId="0" fontId="0" fillId="2" borderId="46" xfId="0" applyFill="1" applyBorder="1" applyAlignment="1" applyProtection="1">
      <alignment horizontal="center" vertical="center"/>
      <protection hidden="1"/>
    </xf>
    <xf numFmtId="0" fontId="0" fillId="2" borderId="49" xfId="0" applyFill="1" applyBorder="1" applyProtection="1">
      <protection hidden="1"/>
    </xf>
    <xf numFmtId="0" fontId="0" fillId="2" borderId="55" xfId="0" applyFill="1" applyBorder="1" applyAlignment="1" applyProtection="1">
      <alignment horizontal="center" vertical="center"/>
      <protection hidden="1"/>
    </xf>
    <xf numFmtId="0" fontId="67" fillId="2" borderId="0" xfId="0" applyFont="1" applyFill="1" applyAlignment="1" applyProtection="1">
      <alignment horizontal="center"/>
      <protection hidden="1"/>
    </xf>
    <xf numFmtId="1" fontId="59" fillId="2" borderId="46" xfId="0" applyNumberFormat="1" applyFont="1" applyFill="1" applyBorder="1" applyAlignment="1" applyProtection="1">
      <alignment vertical="center"/>
      <protection locked="0"/>
    </xf>
    <xf numFmtId="1" fontId="59" fillId="2" borderId="0" xfId="0" applyNumberFormat="1" applyFont="1" applyFill="1" applyAlignment="1" applyProtection="1">
      <alignment horizontal="left" vertical="center" indent="1"/>
      <protection hidden="1"/>
    </xf>
    <xf numFmtId="1" fontId="59" fillId="2" borderId="8" xfId="0" applyNumberFormat="1" applyFont="1" applyFill="1" applyBorder="1" applyAlignment="1" applyProtection="1">
      <alignment vertical="center"/>
      <protection locked="0"/>
    </xf>
    <xf numFmtId="0" fontId="59" fillId="2" borderId="8" xfId="0" applyFont="1" applyFill="1" applyBorder="1" applyAlignment="1" applyProtection="1">
      <alignment vertical="center"/>
      <protection locked="0"/>
    </xf>
    <xf numFmtId="0" fontId="59" fillId="2" borderId="8" xfId="0" applyFont="1" applyFill="1" applyBorder="1" applyAlignment="1" applyProtection="1">
      <alignment horizontal="center" vertical="center"/>
      <protection locked="0"/>
    </xf>
    <xf numFmtId="1" fontId="59" fillId="2" borderId="8" xfId="0" applyNumberFormat="1" applyFont="1" applyFill="1" applyBorder="1" applyAlignment="1" applyProtection="1">
      <alignment horizontal="center" vertical="center"/>
      <protection locked="0"/>
    </xf>
    <xf numFmtId="0" fontId="59" fillId="2" borderId="17" xfId="0" applyFont="1" applyFill="1" applyBorder="1" applyAlignment="1" applyProtection="1">
      <alignment vertical="center"/>
      <protection locked="0"/>
    </xf>
    <xf numFmtId="0" fontId="59" fillId="2" borderId="0" xfId="0" applyFont="1" applyFill="1" applyAlignment="1" applyProtection="1">
      <alignment vertical="center"/>
      <protection locked="0"/>
    </xf>
    <xf numFmtId="0" fontId="59" fillId="2" borderId="0" xfId="0" applyFont="1" applyFill="1" applyAlignment="1" applyProtection="1">
      <alignment vertical="center"/>
      <protection hidden="1"/>
    </xf>
    <xf numFmtId="0" fontId="14" fillId="2" borderId="0" xfId="0" applyFont="1" applyFill="1" applyAlignment="1" applyProtection="1">
      <alignment horizontal="left" vertical="top"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vertical="center"/>
      <protection locked="0"/>
    </xf>
    <xf numFmtId="0" fontId="0" fillId="2" borderId="0" xfId="0" applyFill="1" applyAlignment="1" applyProtection="1">
      <alignment horizontal="left" vertical="center"/>
      <protection locked="0"/>
    </xf>
    <xf numFmtId="0" fontId="62" fillId="2" borderId="0" xfId="0" applyFont="1" applyFill="1" applyAlignment="1" applyProtection="1">
      <alignment vertical="center"/>
      <protection locked="0"/>
    </xf>
    <xf numFmtId="0" fontId="0" fillId="2" borderId="0" xfId="0" applyFill="1" applyAlignment="1" applyProtection="1">
      <alignment horizontal="left" vertical="center"/>
      <protection hidden="1"/>
    </xf>
    <xf numFmtId="0" fontId="72" fillId="2" borderId="0" xfId="0" applyFont="1" applyFill="1" applyAlignment="1" applyProtection="1">
      <alignment horizontal="left" vertical="center"/>
      <protection hidden="1"/>
    </xf>
    <xf numFmtId="0" fontId="0" fillId="0" borderId="0" xfId="0" applyBorder="1" applyProtection="1">
      <protection locked="0"/>
    </xf>
    <xf numFmtId="0" fontId="14" fillId="0" borderId="0" xfId="0" applyFont="1" applyBorder="1"/>
    <xf numFmtId="0" fontId="14" fillId="0" borderId="57" xfId="0" applyFont="1" applyBorder="1"/>
    <xf numFmtId="0" fontId="14" fillId="6" borderId="58" xfId="0" applyFont="1" applyFill="1" applyBorder="1" applyAlignment="1" applyProtection="1">
      <alignment horizontal="center"/>
      <protection hidden="1"/>
    </xf>
    <xf numFmtId="0" fontId="4" fillId="0" borderId="23" xfId="0" applyFont="1" applyBorder="1"/>
    <xf numFmtId="0" fontId="4" fillId="0" borderId="10" xfId="0" applyFont="1" applyBorder="1"/>
    <xf numFmtId="0" fontId="0" fillId="0" borderId="0" xfId="0" applyBorder="1"/>
    <xf numFmtId="49" fontId="17" fillId="2" borderId="4" xfId="0" applyNumberFormat="1" applyFont="1" applyFill="1" applyBorder="1" applyAlignment="1">
      <alignment vertical="center"/>
    </xf>
    <xf numFmtId="0" fontId="30" fillId="2" borderId="0" xfId="0" applyFont="1" applyFill="1" applyBorder="1" applyAlignment="1">
      <alignment vertical="center"/>
    </xf>
    <xf numFmtId="0" fontId="33" fillId="10" borderId="0" xfId="0" applyFont="1" applyFill="1" applyBorder="1" applyAlignment="1">
      <alignment vertical="center"/>
    </xf>
    <xf numFmtId="0" fontId="4" fillId="0" borderId="61" xfId="0" applyFont="1" applyBorder="1"/>
    <xf numFmtId="0" fontId="30" fillId="0" borderId="0" xfId="0" applyFont="1" applyBorder="1" applyAlignment="1">
      <alignment vertical="center"/>
    </xf>
    <xf numFmtId="0" fontId="4" fillId="0" borderId="31" xfId="0" applyFont="1" applyBorder="1"/>
    <xf numFmtId="43" fontId="30" fillId="0" borderId="0" xfId="0" applyNumberFormat="1" applyFont="1" applyBorder="1" applyAlignment="1">
      <alignment vertical="center"/>
    </xf>
    <xf numFmtId="0" fontId="4" fillId="0" borderId="10" xfId="0" applyFont="1" applyBorder="1" applyAlignment="1">
      <alignment wrapText="1"/>
    </xf>
    <xf numFmtId="10" fontId="32" fillId="3" borderId="10" xfId="2" applyNumberFormat="1" applyFont="1" applyFill="1" applyBorder="1" applyAlignment="1" applyProtection="1">
      <alignment horizontal="center" vertical="center"/>
      <protection hidden="1"/>
    </xf>
    <xf numFmtId="49" fontId="30" fillId="0" borderId="22" xfId="0" applyNumberFormat="1" applyFont="1" applyBorder="1" applyAlignment="1">
      <alignment vertical="center"/>
    </xf>
    <xf numFmtId="49" fontId="30" fillId="0" borderId="56" xfId="0" applyNumberFormat="1" applyFont="1" applyBorder="1" applyAlignment="1">
      <alignment vertical="center"/>
    </xf>
    <xf numFmtId="0" fontId="78" fillId="2" borderId="8" xfId="0" applyFont="1" applyFill="1" applyBorder="1" applyAlignment="1" applyProtection="1">
      <alignment horizontal="right" vertical="center" indent="2"/>
      <protection hidden="1"/>
    </xf>
    <xf numFmtId="0" fontId="78" fillId="2" borderId="0" xfId="0" applyFont="1" applyFill="1" applyProtection="1">
      <protection hidden="1"/>
    </xf>
    <xf numFmtId="0" fontId="61" fillId="2" borderId="54" xfId="0" applyFont="1" applyFill="1" applyBorder="1" applyAlignment="1" applyProtection="1">
      <alignment vertical="center"/>
      <protection hidden="1"/>
    </xf>
    <xf numFmtId="0" fontId="0" fillId="2" borderId="51" xfId="0" applyFill="1" applyBorder="1" applyAlignment="1" applyProtection="1">
      <alignment horizontal="right" vertical="center"/>
      <protection hidden="1"/>
    </xf>
    <xf numFmtId="43" fontId="61" fillId="2" borderId="46" xfId="1" applyFont="1" applyFill="1" applyBorder="1" applyAlignment="1" applyProtection="1">
      <alignment vertical="center"/>
      <protection hidden="1"/>
    </xf>
    <xf numFmtId="0" fontId="0" fillId="2" borderId="7" xfId="0" applyFont="1" applyFill="1" applyBorder="1" applyAlignment="1" applyProtection="1">
      <alignment vertical="center"/>
      <protection hidden="1"/>
    </xf>
    <xf numFmtId="0" fontId="0" fillId="2" borderId="8" xfId="0" applyFont="1" applyFill="1" applyBorder="1" applyAlignment="1" applyProtection="1">
      <alignment vertical="center"/>
      <protection hidden="1"/>
    </xf>
    <xf numFmtId="0" fontId="0" fillId="2" borderId="17" xfId="0" applyFill="1" applyBorder="1" applyProtection="1">
      <protection hidden="1"/>
    </xf>
    <xf numFmtId="0" fontId="77" fillId="0" borderId="0" xfId="0" applyFont="1" applyBorder="1" applyAlignment="1" applyProtection="1">
      <alignment horizontal="left"/>
      <protection locked="0"/>
    </xf>
    <xf numFmtId="0" fontId="75" fillId="0" borderId="0" xfId="0" applyFont="1" applyBorder="1" applyAlignment="1" applyProtection="1">
      <protection locked="0"/>
    </xf>
    <xf numFmtId="0" fontId="76" fillId="0" borderId="0" xfId="0" applyFont="1" applyBorder="1" applyAlignment="1" applyProtection="1">
      <protection locked="0"/>
    </xf>
    <xf numFmtId="0" fontId="73" fillId="0" borderId="0" xfId="0" applyFont="1" applyBorder="1" applyAlignment="1" applyProtection="1">
      <protection locked="0"/>
    </xf>
    <xf numFmtId="0" fontId="73" fillId="0" borderId="0" xfId="0" applyFont="1" applyBorder="1" applyAlignment="1" applyProtection="1">
      <alignment horizontal="left"/>
      <protection locked="0"/>
    </xf>
    <xf numFmtId="0" fontId="4" fillId="2" borderId="0" xfId="0" applyFont="1" applyFill="1" applyBorder="1" applyProtection="1">
      <protection locked="0"/>
    </xf>
    <xf numFmtId="0" fontId="75" fillId="0" borderId="0" xfId="0" applyFont="1" applyBorder="1" applyAlignment="1" applyProtection="1">
      <alignment horizontal="center"/>
      <protection locked="0"/>
    </xf>
    <xf numFmtId="0" fontId="4" fillId="0" borderId="0" xfId="0" applyFont="1" applyBorder="1"/>
    <xf numFmtId="0" fontId="3" fillId="0" borderId="0" xfId="3" applyBorder="1"/>
    <xf numFmtId="0" fontId="0" fillId="2" borderId="0" xfId="0" applyFill="1" applyAlignment="1" applyProtection="1">
      <alignment horizontal="center" vertical="center"/>
      <protection hidden="1"/>
    </xf>
    <xf numFmtId="0" fontId="47" fillId="0" borderId="0" xfId="0" applyFont="1" applyBorder="1" applyAlignment="1" applyProtection="1">
      <alignment horizontal="center"/>
      <protection locked="0"/>
    </xf>
    <xf numFmtId="0" fontId="4" fillId="0" borderId="0" xfId="0" applyFont="1" applyBorder="1" applyProtection="1">
      <protection locked="0"/>
    </xf>
    <xf numFmtId="0" fontId="74" fillId="2" borderId="0" xfId="0" applyFont="1" applyFill="1" applyBorder="1" applyProtection="1">
      <protection locked="0"/>
    </xf>
    <xf numFmtId="43" fontId="19" fillId="4" borderId="45" xfId="0" applyNumberFormat="1" applyFont="1" applyFill="1" applyBorder="1" applyAlignment="1" applyProtection="1">
      <alignment vertical="center"/>
      <protection locked="0"/>
    </xf>
    <xf numFmtId="43" fontId="39" fillId="5" borderId="62" xfId="1" applyFont="1" applyFill="1" applyBorder="1" applyAlignment="1" applyProtection="1">
      <alignment vertical="center"/>
      <protection locked="0"/>
    </xf>
    <xf numFmtId="49" fontId="30" fillId="0" borderId="16" xfId="0" applyNumberFormat="1" applyFont="1" applyBorder="1" applyAlignment="1">
      <alignment vertical="center"/>
    </xf>
    <xf numFmtId="43" fontId="39" fillId="5" borderId="63" xfId="1" applyFont="1" applyFill="1" applyBorder="1" applyAlignment="1" applyProtection="1">
      <alignment vertical="center"/>
      <protection locked="0"/>
    </xf>
    <xf numFmtId="0" fontId="30" fillId="0" borderId="18" xfId="0" applyFont="1" applyBorder="1" applyAlignment="1">
      <alignment vertical="center"/>
    </xf>
    <xf numFmtId="49" fontId="20" fillId="0" borderId="24" xfId="0" applyNumberFormat="1" applyFont="1" applyBorder="1" applyAlignment="1">
      <alignment horizontal="left"/>
    </xf>
    <xf numFmtId="0" fontId="86" fillId="0" borderId="0" xfId="0" applyFont="1" applyBorder="1" applyAlignment="1" applyProtection="1">
      <protection locked="0"/>
    </xf>
    <xf numFmtId="0" fontId="85" fillId="0" borderId="4" xfId="0" applyFont="1" applyBorder="1" applyAlignment="1" applyProtection="1">
      <alignment horizontal="left"/>
      <protection locked="0"/>
    </xf>
    <xf numFmtId="49" fontId="17" fillId="8" borderId="1" xfId="0" applyNumberFormat="1" applyFont="1" applyFill="1" applyBorder="1" applyAlignment="1">
      <alignment horizontal="left" vertical="center"/>
    </xf>
    <xf numFmtId="49" fontId="17" fillId="8" borderId="2" xfId="0" applyNumberFormat="1" applyFont="1" applyFill="1" applyBorder="1" applyAlignment="1">
      <alignment horizontal="left" vertical="center"/>
    </xf>
    <xf numFmtId="49" fontId="17" fillId="8" borderId="3" xfId="0" applyNumberFormat="1" applyFont="1" applyFill="1" applyBorder="1" applyAlignment="1">
      <alignment horizontal="left" vertical="center"/>
    </xf>
    <xf numFmtId="49" fontId="7" fillId="2" borderId="22" xfId="3" applyNumberFormat="1" applyFont="1" applyFill="1" applyBorder="1" applyAlignment="1" applyProtection="1">
      <alignment horizontal="center"/>
    </xf>
    <xf numFmtId="49" fontId="7" fillId="2" borderId="56" xfId="3" applyNumberFormat="1" applyFont="1" applyFill="1" applyBorder="1" applyAlignment="1" applyProtection="1">
      <alignment horizontal="center"/>
    </xf>
    <xf numFmtId="49" fontId="7" fillId="2" borderId="23" xfId="3" applyNumberFormat="1" applyFont="1" applyFill="1" applyBorder="1" applyAlignment="1" applyProtection="1">
      <alignment horizontal="center"/>
    </xf>
    <xf numFmtId="0" fontId="84" fillId="20" borderId="60" xfId="0" applyFont="1" applyFill="1" applyBorder="1" applyAlignment="1" applyProtection="1">
      <alignment horizontal="center"/>
      <protection locked="0"/>
    </xf>
    <xf numFmtId="0" fontId="84" fillId="20" borderId="5" xfId="0" applyFont="1" applyFill="1" applyBorder="1" applyAlignment="1" applyProtection="1">
      <alignment horizontal="center"/>
      <protection locked="0"/>
    </xf>
    <xf numFmtId="0" fontId="12" fillId="4" borderId="59" xfId="0" applyFont="1" applyFill="1" applyBorder="1" applyAlignment="1" applyProtection="1">
      <alignment horizontal="center" vertical="center" wrapText="1"/>
      <protection hidden="1"/>
    </xf>
    <xf numFmtId="0" fontId="12" fillId="4" borderId="6" xfId="0" applyFont="1" applyFill="1" applyBorder="1" applyAlignment="1" applyProtection="1">
      <alignment horizontal="center" vertical="center" wrapText="1"/>
      <protection hidden="1"/>
    </xf>
    <xf numFmtId="0" fontId="12" fillId="4" borderId="9" xfId="0" applyFont="1" applyFill="1" applyBorder="1" applyAlignment="1" applyProtection="1">
      <alignment horizontal="center" vertical="center" wrapText="1"/>
      <protection hidden="1"/>
    </xf>
    <xf numFmtId="2" fontId="31" fillId="3" borderId="28" xfId="0" applyNumberFormat="1" applyFont="1" applyFill="1" applyBorder="1" applyAlignment="1" applyProtection="1">
      <alignment horizontal="center" wrapText="1"/>
      <protection locked="0"/>
    </xf>
    <xf numFmtId="2" fontId="31" fillId="3" borderId="30" xfId="0" applyNumberFormat="1" applyFont="1" applyFill="1" applyBorder="1" applyAlignment="1" applyProtection="1">
      <alignment horizontal="center" wrapText="1"/>
      <protection locked="0"/>
    </xf>
    <xf numFmtId="49" fontId="16" fillId="7" borderId="11" xfId="0" applyNumberFormat="1" applyFont="1" applyFill="1" applyBorder="1" applyAlignment="1">
      <alignment horizontal="left" vertical="center"/>
    </xf>
    <xf numFmtId="49" fontId="16" fillId="7" borderId="12" xfId="0" applyNumberFormat="1" applyFont="1" applyFill="1" applyBorder="1" applyAlignment="1">
      <alignment horizontal="left" vertical="center"/>
    </xf>
    <xf numFmtId="49" fontId="16" fillId="7" borderId="13" xfId="0" applyNumberFormat="1" applyFont="1" applyFill="1" applyBorder="1" applyAlignment="1">
      <alignment horizontal="left" vertical="center"/>
    </xf>
    <xf numFmtId="49" fontId="17" fillId="9" borderId="1" xfId="0" applyNumberFormat="1" applyFont="1" applyFill="1" applyBorder="1" applyAlignment="1">
      <alignment horizontal="left" vertical="center"/>
    </xf>
    <xf numFmtId="49" fontId="17" fillId="9" borderId="2" xfId="0" applyNumberFormat="1" applyFont="1" applyFill="1" applyBorder="1" applyAlignment="1">
      <alignment horizontal="left" vertical="center"/>
    </xf>
    <xf numFmtId="49" fontId="17" fillId="9" borderId="3" xfId="0" applyNumberFormat="1" applyFont="1" applyFill="1" applyBorder="1" applyAlignment="1">
      <alignment horizontal="left" vertical="center"/>
    </xf>
    <xf numFmtId="49" fontId="17" fillId="10" borderId="1" xfId="0" applyNumberFormat="1" applyFont="1" applyFill="1" applyBorder="1" applyAlignment="1">
      <alignment horizontal="left" vertical="center"/>
    </xf>
    <xf numFmtId="49" fontId="17" fillId="10" borderId="2" xfId="0" applyNumberFormat="1" applyFont="1" applyFill="1" applyBorder="1" applyAlignment="1">
      <alignment horizontal="left" vertical="center"/>
    </xf>
    <xf numFmtId="49" fontId="17" fillId="10" borderId="3" xfId="0" applyNumberFormat="1" applyFont="1" applyFill="1" applyBorder="1" applyAlignment="1">
      <alignment horizontal="left" vertical="center"/>
    </xf>
    <xf numFmtId="49" fontId="20" fillId="0" borderId="16" xfId="0" applyNumberFormat="1" applyFont="1" applyBorder="1" applyAlignment="1">
      <alignment vertical="center"/>
    </xf>
    <xf numFmtId="49" fontId="20" fillId="0" borderId="17" xfId="0" applyNumberFormat="1" applyFont="1" applyBorder="1" applyAlignment="1">
      <alignment vertical="center"/>
    </xf>
    <xf numFmtId="49" fontId="20" fillId="0" borderId="18" xfId="0" applyNumberFormat="1" applyFont="1" applyBorder="1" applyAlignment="1">
      <alignment vertical="center"/>
    </xf>
    <xf numFmtId="49" fontId="20" fillId="0" borderId="20" xfId="0" applyNumberFormat="1" applyFont="1" applyBorder="1" applyAlignment="1">
      <alignment vertical="center"/>
    </xf>
    <xf numFmtId="49" fontId="20" fillId="0" borderId="8" xfId="0" applyNumberFormat="1" applyFont="1" applyBorder="1" applyAlignment="1">
      <alignment vertical="center"/>
    </xf>
    <xf numFmtId="49" fontId="20" fillId="0" borderId="21" xfId="0" applyNumberFormat="1" applyFont="1" applyBorder="1" applyAlignment="1">
      <alignment vertical="center"/>
    </xf>
    <xf numFmtId="0" fontId="24" fillId="13" borderId="56"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0"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57" xfId="0" applyFont="1" applyFill="1" applyBorder="1" applyAlignment="1">
      <alignment horizontal="center" vertical="center" wrapText="1"/>
    </xf>
    <xf numFmtId="0" fontId="24" fillId="13" borderId="14" xfId="0" applyFont="1" applyFill="1" applyBorder="1" applyAlignment="1">
      <alignment horizontal="center" vertical="center" wrapText="1"/>
    </xf>
    <xf numFmtId="0" fontId="23" fillId="13" borderId="0" xfId="0" applyFont="1" applyFill="1" applyAlignment="1">
      <alignment horizontal="center" vertical="center" wrapText="1"/>
    </xf>
    <xf numFmtId="49" fontId="25" fillId="0" borderId="20" xfId="0" applyNumberFormat="1" applyFont="1" applyBorder="1" applyAlignment="1">
      <alignment vertical="center"/>
    </xf>
    <xf numFmtId="49" fontId="25" fillId="0" borderId="8" xfId="0" applyNumberFormat="1" applyFont="1" applyBorder="1" applyAlignment="1">
      <alignment vertical="center"/>
    </xf>
    <xf numFmtId="49" fontId="25" fillId="0" borderId="21" xfId="0" applyNumberFormat="1" applyFont="1" applyBorder="1" applyAlignment="1">
      <alignment vertical="center"/>
    </xf>
    <xf numFmtId="49" fontId="17" fillId="10" borderId="28" xfId="0" applyNumberFormat="1" applyFont="1" applyFill="1" applyBorder="1" applyAlignment="1">
      <alignment vertical="center"/>
    </xf>
    <xf numFmtId="49" fontId="17" fillId="10" borderId="29" xfId="0" applyNumberFormat="1" applyFont="1" applyFill="1" applyBorder="1" applyAlignment="1">
      <alignment vertical="center"/>
    </xf>
    <xf numFmtId="49" fontId="17" fillId="10" borderId="30" xfId="0" applyNumberFormat="1" applyFont="1" applyFill="1" applyBorder="1" applyAlignment="1">
      <alignment vertical="center"/>
    </xf>
    <xf numFmtId="49" fontId="20" fillId="0" borderId="20" xfId="0" applyNumberFormat="1" applyFont="1" applyBorder="1" applyAlignment="1">
      <alignment horizontal="left" vertical="center"/>
    </xf>
    <xf numFmtId="49" fontId="20" fillId="0" borderId="8" xfId="0" applyNumberFormat="1" applyFont="1" applyBorder="1" applyAlignment="1">
      <alignment horizontal="left" vertical="center"/>
    </xf>
    <xf numFmtId="49" fontId="20" fillId="0" borderId="21" xfId="0" applyNumberFormat="1" applyFont="1" applyBorder="1" applyAlignment="1">
      <alignment horizontal="left" vertical="center"/>
    </xf>
    <xf numFmtId="49" fontId="17" fillId="7" borderId="28" xfId="0" applyNumberFormat="1" applyFont="1" applyFill="1" applyBorder="1" applyAlignment="1">
      <alignment vertical="center"/>
    </xf>
    <xf numFmtId="49" fontId="17" fillId="7" borderId="29" xfId="0" applyNumberFormat="1" applyFont="1" applyFill="1" applyBorder="1" applyAlignment="1">
      <alignment vertical="center"/>
    </xf>
    <xf numFmtId="49" fontId="17" fillId="7" borderId="30" xfId="0" applyNumberFormat="1" applyFont="1" applyFill="1" applyBorder="1" applyAlignment="1">
      <alignment vertical="center"/>
    </xf>
    <xf numFmtId="49" fontId="32" fillId="8" borderId="1" xfId="0" applyNumberFormat="1" applyFont="1" applyFill="1" applyBorder="1" applyAlignment="1">
      <alignment horizontal="center" vertical="center"/>
    </xf>
    <xf numFmtId="49" fontId="32" fillId="8" borderId="2" xfId="0" applyNumberFormat="1" applyFont="1" applyFill="1" applyBorder="1" applyAlignment="1">
      <alignment horizontal="center" vertical="center"/>
    </xf>
    <xf numFmtId="49" fontId="32" fillId="8" borderId="3" xfId="0" applyNumberFormat="1" applyFont="1" applyFill="1" applyBorder="1" applyAlignment="1">
      <alignment horizontal="center" vertical="center"/>
    </xf>
    <xf numFmtId="0" fontId="41" fillId="13" borderId="0" xfId="0" applyFont="1" applyFill="1" applyAlignment="1">
      <alignment horizontal="center" vertical="center" wrapText="1"/>
    </xf>
    <xf numFmtId="0" fontId="75" fillId="0" borderId="0" xfId="0" applyFont="1" applyBorder="1" applyAlignment="1" applyProtection="1">
      <protection locked="0"/>
    </xf>
    <xf numFmtId="0" fontId="47" fillId="0" borderId="0" xfId="0" applyFont="1" applyBorder="1" applyAlignment="1" applyProtection="1">
      <alignment horizontal="center"/>
      <protection locked="0"/>
    </xf>
    <xf numFmtId="49" fontId="17" fillId="10" borderId="4" xfId="0" applyNumberFormat="1" applyFont="1" applyFill="1" applyBorder="1" applyAlignment="1">
      <alignment horizontal="left" vertical="center"/>
    </xf>
    <xf numFmtId="49" fontId="17" fillId="10" borderId="0" xfId="0" applyNumberFormat="1" applyFont="1" applyFill="1" applyBorder="1" applyAlignment="1">
      <alignment horizontal="left" vertical="center"/>
    </xf>
    <xf numFmtId="49" fontId="17" fillId="10" borderId="43" xfId="0" applyNumberFormat="1" applyFont="1" applyFill="1" applyBorder="1" applyAlignment="1">
      <alignment horizontal="left" vertical="center"/>
    </xf>
    <xf numFmtId="49" fontId="17" fillId="18" borderId="4" xfId="0" applyNumberFormat="1" applyFont="1" applyFill="1" applyBorder="1" applyAlignment="1">
      <alignment horizontal="left" vertical="center"/>
    </xf>
    <xf numFmtId="49" fontId="17" fillId="18" borderId="0" xfId="0" applyNumberFormat="1" applyFont="1" applyFill="1" applyBorder="1" applyAlignment="1">
      <alignment horizontal="left" vertical="center"/>
    </xf>
    <xf numFmtId="44" fontId="45" fillId="19" borderId="1" xfId="0" applyNumberFormat="1" applyFont="1" applyFill="1" applyBorder="1" applyAlignment="1">
      <alignment horizontal="center" vertical="center"/>
    </xf>
    <xf numFmtId="44" fontId="45" fillId="19" borderId="3" xfId="0" applyNumberFormat="1" applyFont="1" applyFill="1" applyBorder="1" applyAlignment="1">
      <alignment horizontal="center" vertical="center"/>
    </xf>
    <xf numFmtId="44" fontId="46" fillId="10" borderId="1" xfId="0" applyNumberFormat="1" applyFont="1" applyFill="1" applyBorder="1" applyAlignment="1">
      <alignment horizontal="right" vertical="center"/>
    </xf>
    <xf numFmtId="44" fontId="46" fillId="10" borderId="3" xfId="0" applyNumberFormat="1" applyFont="1" applyFill="1" applyBorder="1" applyAlignment="1">
      <alignment horizontal="right" vertical="center"/>
    </xf>
    <xf numFmtId="1" fontId="60" fillId="2" borderId="8" xfId="0" applyNumberFormat="1" applyFont="1" applyFill="1" applyBorder="1" applyAlignment="1" applyProtection="1">
      <alignment horizontal="center" vertical="center"/>
      <protection locked="0"/>
    </xf>
    <xf numFmtId="43" fontId="61" fillId="2" borderId="0" xfId="1" applyFont="1" applyFill="1" applyAlignment="1" applyProtection="1">
      <alignment horizontal="center" vertical="center"/>
      <protection hidden="1"/>
    </xf>
    <xf numFmtId="43"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protection hidden="1"/>
    </xf>
    <xf numFmtId="43" fontId="61" fillId="2" borderId="0" xfId="0" applyNumberFormat="1" applyFont="1" applyFill="1" applyAlignment="1" applyProtection="1">
      <alignment horizontal="center" vertical="center"/>
      <protection hidden="1"/>
    </xf>
    <xf numFmtId="0" fontId="61" fillId="2" borderId="0" xfId="0" applyFont="1" applyFill="1" applyAlignment="1" applyProtection="1">
      <alignment horizontal="center" vertical="center"/>
      <protection hidden="1"/>
    </xf>
    <xf numFmtId="43" fontId="61" fillId="2" borderId="7" xfId="1" applyFont="1" applyFill="1" applyBorder="1" applyAlignment="1" applyProtection="1">
      <alignment horizontal="center" vertical="center"/>
      <protection hidden="1"/>
    </xf>
    <xf numFmtId="43" fontId="61" fillId="2" borderId="8" xfId="1"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7" xfId="0" applyFill="1" applyBorder="1" applyAlignment="1" applyProtection="1">
      <alignment horizontal="center" vertical="center" wrapText="1"/>
      <protection hidden="1"/>
    </xf>
    <xf numFmtId="0" fontId="0" fillId="2" borderId="8" xfId="0" applyFill="1" applyBorder="1" applyAlignment="1" applyProtection="1">
      <alignment horizontal="center" vertical="center" wrapText="1"/>
      <protection hidden="1"/>
    </xf>
    <xf numFmtId="0" fontId="0" fillId="2" borderId="46" xfId="0" applyFill="1" applyBorder="1" applyAlignment="1" applyProtection="1">
      <alignment horizontal="center" vertical="center" wrapText="1"/>
      <protection hidden="1"/>
    </xf>
    <xf numFmtId="0" fontId="0" fillId="2" borderId="7" xfId="0" applyFill="1" applyBorder="1" applyAlignment="1" applyProtection="1">
      <alignment horizontal="center" vertical="center"/>
      <protection hidden="1"/>
    </xf>
    <xf numFmtId="0" fontId="0" fillId="2" borderId="46" xfId="0" applyFill="1" applyBorder="1" applyAlignment="1" applyProtection="1">
      <alignment horizontal="center" vertical="center"/>
      <protection hidden="1"/>
    </xf>
    <xf numFmtId="0" fontId="60" fillId="2" borderId="7" xfId="0" applyFont="1" applyFill="1" applyBorder="1" applyAlignment="1" applyProtection="1">
      <alignment horizontal="center" vertical="center" wrapText="1"/>
      <protection locked="0"/>
    </xf>
    <xf numFmtId="0" fontId="60" fillId="2" borderId="8" xfId="0" applyFont="1" applyFill="1" applyBorder="1" applyAlignment="1" applyProtection="1">
      <alignment horizontal="center" vertical="center" wrapText="1"/>
      <protection locked="0"/>
    </xf>
    <xf numFmtId="0" fontId="60" fillId="2" borderId="46" xfId="0" applyFont="1" applyFill="1" applyBorder="1" applyAlignment="1" applyProtection="1">
      <alignment horizontal="center" vertical="center" wrapText="1"/>
      <protection locked="0"/>
    </xf>
    <xf numFmtId="0" fontId="60" fillId="2" borderId="7" xfId="0" applyFont="1" applyFill="1" applyBorder="1" applyAlignment="1" applyProtection="1">
      <alignment horizontal="center" vertical="center"/>
      <protection locked="0"/>
    </xf>
    <xf numFmtId="0" fontId="60" fillId="2" borderId="8" xfId="0" applyFont="1" applyFill="1" applyBorder="1" applyAlignment="1" applyProtection="1">
      <alignment horizontal="center" vertical="center"/>
      <protection locked="0"/>
    </xf>
    <xf numFmtId="0" fontId="60" fillId="2" borderId="46" xfId="0" applyFont="1" applyFill="1" applyBorder="1" applyAlignment="1" applyProtection="1">
      <alignment horizontal="center" vertical="center"/>
      <protection locked="0"/>
    </xf>
    <xf numFmtId="2" fontId="61" fillId="2" borderId="7" xfId="0" applyNumberFormat="1" applyFont="1" applyFill="1" applyBorder="1" applyAlignment="1" applyProtection="1">
      <alignment horizontal="center" vertical="center"/>
      <protection locked="0"/>
    </xf>
    <xf numFmtId="2" fontId="61" fillId="2" borderId="8" xfId="0" applyNumberFormat="1" applyFont="1" applyFill="1" applyBorder="1" applyAlignment="1" applyProtection="1">
      <alignment horizontal="center" vertical="center"/>
      <protection locked="0"/>
    </xf>
    <xf numFmtId="2" fontId="61" fillId="2" borderId="46" xfId="0" applyNumberFormat="1" applyFont="1" applyFill="1" applyBorder="1" applyAlignment="1" applyProtection="1">
      <alignment horizontal="center" vertical="center"/>
      <protection locked="0"/>
    </xf>
    <xf numFmtId="1" fontId="0" fillId="2" borderId="7" xfId="0" applyNumberFormat="1" applyFill="1" applyBorder="1" applyAlignment="1" applyProtection="1">
      <alignment horizontal="left" vertical="center" wrapText="1" indent="1"/>
      <protection locked="0"/>
    </xf>
    <xf numFmtId="0" fontId="0" fillId="2" borderId="8" xfId="0" applyFill="1" applyBorder="1" applyAlignment="1" applyProtection="1">
      <alignment horizontal="left" vertical="center" wrapText="1" indent="1"/>
      <protection locked="0"/>
    </xf>
    <xf numFmtId="0" fontId="0" fillId="2" borderId="46" xfId="0" applyFill="1" applyBorder="1" applyAlignment="1" applyProtection="1">
      <alignment horizontal="left" vertical="center" wrapText="1" indent="1"/>
      <protection locked="0"/>
    </xf>
    <xf numFmtId="1" fontId="61" fillId="2" borderId="7" xfId="0" applyNumberFormat="1" applyFont="1" applyFill="1" applyBorder="1" applyAlignment="1" applyProtection="1">
      <alignment horizontal="right" vertical="center" wrapText="1"/>
      <protection locked="0"/>
    </xf>
    <xf numFmtId="1" fontId="61" fillId="2" borderId="8" xfId="0" applyNumberFormat="1" applyFont="1" applyFill="1" applyBorder="1" applyAlignment="1" applyProtection="1">
      <alignment horizontal="right" vertical="center" wrapText="1"/>
      <protection locked="0"/>
    </xf>
    <xf numFmtId="0" fontId="0" fillId="2" borderId="47"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2" borderId="49" xfId="0" applyFill="1" applyBorder="1" applyAlignment="1" applyProtection="1">
      <alignment horizontal="center" vertical="center"/>
      <protection hidden="1"/>
    </xf>
    <xf numFmtId="1" fontId="0" fillId="2" borderId="47" xfId="0" applyNumberFormat="1" applyFill="1" applyBorder="1" applyAlignment="1" applyProtection="1">
      <alignment horizontal="left" vertical="center" wrapText="1" indent="1"/>
      <protection locked="0"/>
    </xf>
    <xf numFmtId="0" fontId="0" fillId="2" borderId="48" xfId="0" applyFill="1" applyBorder="1" applyAlignment="1" applyProtection="1">
      <alignment horizontal="left" vertical="center" wrapText="1" indent="1"/>
      <protection locked="0"/>
    </xf>
    <xf numFmtId="0" fontId="0" fillId="2" borderId="49" xfId="0" applyFill="1" applyBorder="1" applyAlignment="1" applyProtection="1">
      <alignment horizontal="left" vertical="center" wrapText="1" indent="1"/>
      <protection locked="0"/>
    </xf>
    <xf numFmtId="1" fontId="61" fillId="2" borderId="8" xfId="0" applyNumberFormat="1" applyFont="1" applyFill="1" applyBorder="1" applyAlignment="1" applyProtection="1">
      <alignment horizontal="right" vertical="center" wrapText="1"/>
      <protection hidden="1"/>
    </xf>
    <xf numFmtId="0" fontId="58" fillId="2" borderId="0" xfId="0" applyFont="1" applyFill="1" applyAlignment="1" applyProtection="1">
      <alignment horizontal="center"/>
      <protection hidden="1"/>
    </xf>
    <xf numFmtId="0" fontId="59" fillId="2" borderId="0" xfId="0" applyFont="1" applyFill="1" applyAlignment="1" applyProtection="1">
      <alignment horizontal="center" vertical="center"/>
      <protection hidden="1"/>
    </xf>
    <xf numFmtId="0" fontId="60" fillId="2" borderId="0" xfId="0" applyFont="1" applyFill="1" applyAlignment="1" applyProtection="1">
      <alignment horizontal="center" vertical="center"/>
      <protection hidden="1"/>
    </xf>
    <xf numFmtId="0" fontId="61" fillId="2" borderId="7" xfId="0" applyFont="1" applyFill="1" applyBorder="1" applyAlignment="1" applyProtection="1">
      <alignment horizontal="center" vertical="center" wrapText="1"/>
      <protection locked="0"/>
    </xf>
    <xf numFmtId="0" fontId="61" fillId="2" borderId="8" xfId="0" applyFont="1" applyFill="1" applyBorder="1" applyAlignment="1" applyProtection="1">
      <alignment horizontal="center" vertical="center" wrapText="1"/>
      <protection locked="0"/>
    </xf>
    <xf numFmtId="0" fontId="61" fillId="2" borderId="46" xfId="0" applyFont="1" applyFill="1" applyBorder="1" applyAlignment="1" applyProtection="1">
      <alignment horizontal="center" vertical="center" wrapText="1"/>
      <protection locked="0"/>
    </xf>
    <xf numFmtId="0" fontId="83" fillId="2" borderId="7" xfId="0" applyFont="1" applyFill="1" applyBorder="1" applyAlignment="1" applyProtection="1">
      <alignment horizontal="center" vertical="center"/>
      <protection locked="0"/>
    </xf>
    <xf numFmtId="0" fontId="83" fillId="2" borderId="8" xfId="0" applyFont="1" applyFill="1" applyBorder="1" applyAlignment="1" applyProtection="1">
      <alignment horizontal="center" vertical="center"/>
      <protection locked="0"/>
    </xf>
    <xf numFmtId="0" fontId="83" fillId="2" borderId="46" xfId="0" applyFont="1" applyFill="1" applyBorder="1" applyAlignment="1" applyProtection="1">
      <alignment horizontal="center" vertical="center"/>
      <protection locked="0"/>
    </xf>
    <xf numFmtId="0" fontId="59" fillId="2" borderId="7" xfId="0" applyFont="1" applyFill="1" applyBorder="1" applyAlignment="1" applyProtection="1">
      <alignment horizontal="center" vertical="center"/>
      <protection hidden="1"/>
    </xf>
    <xf numFmtId="0" fontId="59" fillId="2" borderId="8" xfId="0" applyFont="1" applyFill="1" applyBorder="1" applyAlignment="1" applyProtection="1">
      <alignment horizontal="center" vertical="center"/>
      <protection hidden="1"/>
    </xf>
    <xf numFmtId="0" fontId="59" fillId="2" borderId="46" xfId="0" applyFont="1" applyFill="1" applyBorder="1" applyAlignment="1" applyProtection="1">
      <alignment horizontal="center" vertical="center"/>
      <protection hidden="1"/>
    </xf>
    <xf numFmtId="0" fontId="59" fillId="2" borderId="7" xfId="0" applyFont="1" applyFill="1" applyBorder="1" applyAlignment="1" applyProtection="1">
      <alignment horizontal="center" vertical="center" wrapText="1"/>
      <protection hidden="1"/>
    </xf>
    <xf numFmtId="0" fontId="59" fillId="2" borderId="8" xfId="0" applyFont="1" applyFill="1" applyBorder="1" applyAlignment="1" applyProtection="1">
      <alignment horizontal="center" vertical="center" wrapText="1"/>
      <protection hidden="1"/>
    </xf>
    <xf numFmtId="0" fontId="59" fillId="2" borderId="46" xfId="0" applyFont="1" applyFill="1" applyBorder="1" applyAlignment="1" applyProtection="1">
      <alignment horizontal="center" vertical="center" wrapText="1"/>
      <protection hidden="1"/>
    </xf>
    <xf numFmtId="0" fontId="62" fillId="2" borderId="7" xfId="0" applyFont="1" applyFill="1" applyBorder="1" applyAlignment="1" applyProtection="1">
      <alignment horizontal="center" vertical="center"/>
      <protection hidden="1"/>
    </xf>
    <xf numFmtId="0" fontId="62" fillId="2" borderId="8" xfId="0" applyFont="1" applyFill="1" applyBorder="1" applyAlignment="1" applyProtection="1">
      <alignment horizontal="center" vertical="center"/>
      <protection hidden="1"/>
    </xf>
    <xf numFmtId="0" fontId="62" fillId="2" borderId="46" xfId="0" applyFont="1" applyFill="1" applyBorder="1" applyAlignment="1" applyProtection="1">
      <alignment horizontal="center" vertical="center"/>
      <protection hidden="1"/>
    </xf>
    <xf numFmtId="0" fontId="61" fillId="2" borderId="47" xfId="0" applyFont="1" applyFill="1" applyBorder="1" applyAlignment="1" applyProtection="1">
      <alignment horizontal="center" vertical="center" wrapText="1"/>
      <protection locked="0"/>
    </xf>
    <xf numFmtId="0" fontId="61" fillId="2" borderId="48" xfId="0" applyFont="1" applyFill="1" applyBorder="1" applyAlignment="1" applyProtection="1">
      <alignment horizontal="center" vertical="center" wrapText="1"/>
      <protection locked="0"/>
    </xf>
    <xf numFmtId="0" fontId="61" fillId="2" borderId="50" xfId="0" applyFont="1" applyFill="1" applyBorder="1" applyAlignment="1" applyProtection="1">
      <alignment horizontal="center" vertical="center" wrapText="1"/>
      <protection locked="0"/>
    </xf>
    <xf numFmtId="0" fontId="61" fillId="2" borderId="17" xfId="0" applyFont="1" applyFill="1" applyBorder="1" applyAlignment="1" applyProtection="1">
      <alignment horizontal="center" vertical="center" wrapText="1"/>
      <protection locked="0"/>
    </xf>
    <xf numFmtId="0" fontId="58" fillId="2" borderId="47" xfId="0" applyFont="1" applyFill="1" applyBorder="1" applyAlignment="1" applyProtection="1">
      <alignment horizontal="center" vertical="center"/>
      <protection hidden="1"/>
    </xf>
    <xf numFmtId="0" fontId="58" fillId="2" borderId="48" xfId="0" applyFont="1" applyFill="1" applyBorder="1" applyAlignment="1" applyProtection="1">
      <alignment horizontal="center" vertical="center"/>
      <protection hidden="1"/>
    </xf>
    <xf numFmtId="0" fontId="58" fillId="2" borderId="49" xfId="0" applyFont="1" applyFill="1" applyBorder="1" applyAlignment="1" applyProtection="1">
      <alignment horizontal="center" vertical="center"/>
      <protection hidden="1"/>
    </xf>
    <xf numFmtId="0" fontId="58" fillId="2" borderId="50" xfId="0" applyFont="1" applyFill="1" applyBorder="1" applyAlignment="1" applyProtection="1">
      <alignment horizontal="center" vertical="center"/>
      <protection hidden="1"/>
    </xf>
    <xf numFmtId="0" fontId="58" fillId="2" borderId="17" xfId="0" applyFont="1" applyFill="1" applyBorder="1" applyAlignment="1" applyProtection="1">
      <alignment horizontal="center" vertical="center"/>
      <protection hidden="1"/>
    </xf>
    <xf numFmtId="0" fontId="58" fillId="2" borderId="51" xfId="0" applyFont="1" applyFill="1" applyBorder="1" applyAlignment="1" applyProtection="1">
      <alignment horizontal="center" vertical="center"/>
      <protection hidden="1"/>
    </xf>
    <xf numFmtId="14" fontId="61" fillId="2" borderId="7" xfId="0" applyNumberFormat="1" applyFont="1" applyFill="1" applyBorder="1" applyAlignment="1" applyProtection="1">
      <alignment horizontal="center" vertical="center"/>
      <protection hidden="1"/>
    </xf>
    <xf numFmtId="0" fontId="61" fillId="2" borderId="8" xfId="0" applyFont="1" applyFill="1" applyBorder="1" applyAlignment="1" applyProtection="1">
      <alignment horizontal="center" vertical="center"/>
      <protection hidden="1"/>
    </xf>
    <xf numFmtId="0" fontId="61" fillId="2" borderId="46" xfId="0" applyFont="1" applyFill="1" applyBorder="1" applyAlignment="1" applyProtection="1">
      <alignment horizontal="center" vertical="center"/>
      <protection hidden="1"/>
    </xf>
    <xf numFmtId="14" fontId="61" fillId="2" borderId="7" xfId="0" applyNumberFormat="1" applyFont="1" applyFill="1" applyBorder="1" applyAlignment="1" applyProtection="1">
      <alignment horizontal="left" vertical="center"/>
      <protection hidden="1"/>
    </xf>
    <xf numFmtId="0" fontId="61" fillId="2" borderId="8" xfId="0" applyFont="1" applyFill="1" applyBorder="1" applyAlignment="1" applyProtection="1">
      <alignment horizontal="left" vertical="center"/>
      <protection hidden="1"/>
    </xf>
    <xf numFmtId="0" fontId="61" fillId="2" borderId="46" xfId="0" applyFont="1" applyFill="1" applyBorder="1" applyAlignment="1" applyProtection="1">
      <alignment horizontal="left" vertical="center"/>
      <protection hidden="1"/>
    </xf>
    <xf numFmtId="0" fontId="0" fillId="2" borderId="0" xfId="0" applyFill="1" applyAlignment="1" applyProtection="1">
      <alignment horizontal="left" vertical="center" wrapText="1"/>
      <protection hidden="1"/>
    </xf>
    <xf numFmtId="1" fontId="61" fillId="2" borderId="0" xfId="0" quotePrefix="1" applyNumberFormat="1" applyFont="1" applyFill="1" applyAlignment="1" applyProtection="1">
      <alignment horizontal="right" vertical="center"/>
      <protection hidden="1"/>
    </xf>
    <xf numFmtId="1" fontId="61" fillId="2" borderId="0" xfId="0" applyNumberFormat="1" applyFont="1" applyFill="1" applyAlignment="1" applyProtection="1">
      <alignment horizontal="right" vertical="center"/>
      <protection hidden="1"/>
    </xf>
    <xf numFmtId="0" fontId="0" fillId="2" borderId="17" xfId="0" applyFill="1" applyBorder="1" applyAlignment="1" applyProtection="1">
      <alignment horizontal="center" vertical="center"/>
      <protection hidden="1"/>
    </xf>
    <xf numFmtId="43" fontId="61" fillId="2" borderId="48" xfId="1" applyFont="1" applyFill="1" applyBorder="1" applyAlignment="1" applyProtection="1">
      <alignment horizontal="center" vertical="center"/>
      <protection hidden="1"/>
    </xf>
    <xf numFmtId="43" fontId="61" fillId="2" borderId="0" xfId="1" applyFont="1" applyFill="1" applyBorder="1" applyAlignment="1" applyProtection="1">
      <alignment vertical="center"/>
      <protection hidden="1"/>
    </xf>
    <xf numFmtId="0" fontId="60" fillId="2" borderId="50" xfId="0" applyFont="1" applyFill="1" applyBorder="1" applyAlignment="1" applyProtection="1">
      <alignment horizontal="center" vertical="center" wrapText="1"/>
      <protection hidden="1"/>
    </xf>
    <xf numFmtId="0" fontId="60" fillId="2" borderId="17" xfId="0" applyFont="1" applyFill="1" applyBorder="1" applyAlignment="1" applyProtection="1">
      <alignment horizontal="center" vertical="center" wrapText="1"/>
      <protection hidden="1"/>
    </xf>
    <xf numFmtId="0" fontId="60" fillId="2" borderId="51" xfId="0" applyFont="1" applyFill="1" applyBorder="1" applyAlignment="1" applyProtection="1">
      <alignment horizontal="center" vertical="center" wrapText="1"/>
      <protection hidden="1"/>
    </xf>
    <xf numFmtId="43" fontId="61" fillId="2" borderId="0" xfId="1" applyFont="1" applyFill="1" applyBorder="1" applyAlignment="1" applyProtection="1">
      <alignment horizontal="left" vertical="center" wrapText="1"/>
      <protection hidden="1"/>
    </xf>
    <xf numFmtId="0" fontId="0" fillId="2" borderId="0" xfId="0" applyFill="1" applyAlignment="1" applyProtection="1">
      <alignment horizontal="center" vertical="center"/>
      <protection hidden="1"/>
    </xf>
    <xf numFmtId="0" fontId="63" fillId="2" borderId="0" xfId="0" applyFont="1" applyFill="1" applyAlignment="1" applyProtection="1">
      <alignment horizontal="left" vertical="center" wrapText="1"/>
      <protection hidden="1"/>
    </xf>
    <xf numFmtId="43" fontId="61" fillId="2" borderId="8" xfId="1" applyFont="1" applyFill="1" applyBorder="1" applyAlignment="1" applyProtection="1">
      <alignment horizontal="right" vertical="center"/>
      <protection hidden="1"/>
    </xf>
    <xf numFmtId="43" fontId="61" fillId="2" borderId="8" xfId="1" applyFont="1" applyFill="1" applyBorder="1" applyAlignment="1" applyProtection="1">
      <alignment vertical="center"/>
      <protection hidden="1"/>
    </xf>
    <xf numFmtId="0" fontId="60" fillId="2" borderId="7" xfId="0" applyFont="1" applyFill="1" applyBorder="1" applyAlignment="1" applyProtection="1">
      <alignment horizontal="center" vertical="center"/>
      <protection hidden="1"/>
    </xf>
    <xf numFmtId="0" fontId="60" fillId="2" borderId="8" xfId="0" applyFont="1" applyFill="1" applyBorder="1" applyAlignment="1" applyProtection="1">
      <alignment horizontal="center" vertical="center"/>
      <protection hidden="1"/>
    </xf>
    <xf numFmtId="0" fontId="60" fillId="2" borderId="46" xfId="0" applyFont="1" applyFill="1" applyBorder="1" applyAlignment="1" applyProtection="1">
      <alignment horizontal="center" vertical="center"/>
      <protection hidden="1"/>
    </xf>
    <xf numFmtId="0" fontId="60" fillId="2" borderId="8" xfId="0" applyFont="1" applyFill="1" applyBorder="1" applyAlignment="1" applyProtection="1">
      <alignment horizontal="center" vertical="center" wrapText="1"/>
      <protection hidden="1"/>
    </xf>
    <xf numFmtId="0" fontId="60" fillId="2" borderId="46" xfId="0" applyFont="1" applyFill="1" applyBorder="1" applyAlignment="1" applyProtection="1">
      <alignment horizontal="center" vertical="center" wrapText="1"/>
      <protection hidden="1"/>
    </xf>
    <xf numFmtId="0" fontId="60" fillId="2" borderId="47" xfId="0" applyFont="1" applyFill="1" applyBorder="1" applyAlignment="1" applyProtection="1">
      <alignment horizontal="center" vertical="center"/>
      <protection hidden="1"/>
    </xf>
    <xf numFmtId="0" fontId="60" fillId="2" borderId="48" xfId="0" applyFont="1" applyFill="1" applyBorder="1" applyAlignment="1" applyProtection="1">
      <alignment horizontal="center" vertical="center"/>
      <protection hidden="1"/>
    </xf>
    <xf numFmtId="0" fontId="60" fillId="2" borderId="49" xfId="0" applyFont="1" applyFill="1" applyBorder="1" applyAlignment="1" applyProtection="1">
      <alignment horizontal="center" vertical="center"/>
      <protection hidden="1"/>
    </xf>
    <xf numFmtId="0" fontId="0" fillId="2" borderId="17" xfId="0" applyFill="1" applyBorder="1" applyAlignment="1" applyProtection="1">
      <alignment horizontal="right" vertical="center" indent="1"/>
      <protection hidden="1"/>
    </xf>
    <xf numFmtId="43" fontId="61" fillId="2" borderId="17" xfId="1" applyFont="1" applyFill="1" applyBorder="1" applyAlignment="1" applyProtection="1">
      <alignment horizontal="right" vertical="center"/>
      <protection hidden="1"/>
    </xf>
    <xf numFmtId="43" fontId="61" fillId="2" borderId="17" xfId="1" applyFont="1" applyFill="1" applyBorder="1" applyAlignment="1" applyProtection="1">
      <alignment vertical="center"/>
      <protection hidden="1"/>
    </xf>
    <xf numFmtId="43" fontId="61" fillId="2" borderId="48" xfId="1" applyFont="1" applyFill="1" applyBorder="1" applyAlignment="1" applyProtection="1">
      <alignment horizontal="right" vertical="center"/>
      <protection hidden="1"/>
    </xf>
    <xf numFmtId="43" fontId="61" fillId="2" borderId="53" xfId="1" applyFont="1" applyFill="1" applyBorder="1" applyAlignment="1" applyProtection="1">
      <alignment horizontal="right" vertical="center"/>
      <protection hidden="1"/>
    </xf>
    <xf numFmtId="43" fontId="61" fillId="2" borderId="0" xfId="1" applyFont="1" applyFill="1" applyBorder="1" applyAlignment="1" applyProtection="1">
      <alignment horizontal="right" vertical="center"/>
      <protection hidden="1"/>
    </xf>
    <xf numFmtId="43" fontId="61" fillId="2" borderId="54" xfId="1" applyFont="1" applyFill="1" applyBorder="1" applyAlignment="1" applyProtection="1">
      <alignment horizontal="right" vertical="center"/>
      <protection hidden="1"/>
    </xf>
    <xf numFmtId="0" fontId="61" fillId="2" borderId="0" xfId="0" applyFont="1" applyFill="1" applyAlignment="1" applyProtection="1">
      <alignment horizontal="right" vertical="center" indent="1"/>
      <protection hidden="1"/>
    </xf>
    <xf numFmtId="0" fontId="61" fillId="2" borderId="48" xfId="0" applyFont="1" applyFill="1" applyBorder="1" applyAlignment="1" applyProtection="1">
      <alignment horizontal="right" vertical="center" indent="1"/>
      <protection hidden="1"/>
    </xf>
    <xf numFmtId="43" fontId="61" fillId="2" borderId="0" xfId="1" applyFont="1" applyFill="1" applyBorder="1" applyAlignment="1" applyProtection="1">
      <alignment horizontal="center" vertical="center"/>
      <protection hidden="1"/>
    </xf>
    <xf numFmtId="43" fontId="61" fillId="2" borderId="0" xfId="1" applyFont="1" applyFill="1" applyAlignment="1" applyProtection="1">
      <alignment vertical="center"/>
      <protection hidden="1"/>
    </xf>
    <xf numFmtId="43" fontId="61" fillId="2" borderId="0" xfId="1" applyFont="1" applyFill="1" applyAlignment="1" applyProtection="1">
      <alignment horizontal="right" vertical="center"/>
      <protection hidden="1"/>
    </xf>
    <xf numFmtId="43" fontId="61" fillId="2" borderId="46" xfId="1" applyFont="1" applyFill="1" applyBorder="1" applyAlignment="1" applyProtection="1">
      <alignment horizontal="right" vertical="center"/>
      <protection hidden="1"/>
    </xf>
    <xf numFmtId="0" fontId="0" fillId="2" borderId="7" xfId="0" applyFill="1" applyBorder="1" applyAlignment="1" applyProtection="1">
      <alignment horizontal="right" vertical="center"/>
      <protection hidden="1"/>
    </xf>
    <xf numFmtId="0" fontId="0" fillId="2" borderId="8" xfId="0" applyFill="1" applyBorder="1" applyAlignment="1" applyProtection="1">
      <alignment horizontal="right" vertical="center"/>
      <protection hidden="1"/>
    </xf>
    <xf numFmtId="1" fontId="60" fillId="2" borderId="8" xfId="0" applyNumberFormat="1" applyFont="1" applyFill="1" applyBorder="1" applyAlignment="1" applyProtection="1">
      <alignment horizontal="center" vertical="center"/>
      <protection hidden="1"/>
    </xf>
    <xf numFmtId="1" fontId="60" fillId="2" borderId="46" xfId="0" applyNumberFormat="1" applyFont="1" applyFill="1" applyBorder="1" applyAlignment="1" applyProtection="1">
      <alignment horizontal="center" vertical="center"/>
      <protection hidden="1"/>
    </xf>
    <xf numFmtId="1" fontId="60" fillId="2" borderId="8" xfId="0" applyNumberFormat="1" applyFont="1" applyFill="1" applyBorder="1" applyAlignment="1" applyProtection="1">
      <alignment horizontal="right" vertical="center" indent="1"/>
      <protection hidden="1"/>
    </xf>
    <xf numFmtId="0" fontId="0" fillId="2" borderId="50" xfId="0" applyFill="1" applyBorder="1" applyAlignment="1" applyProtection="1">
      <alignment horizontal="center" vertical="center"/>
      <protection hidden="1"/>
    </xf>
    <xf numFmtId="0" fontId="0" fillId="2" borderId="47" xfId="0" applyFill="1" applyBorder="1" applyAlignment="1" applyProtection="1">
      <alignment horizontal="center" vertical="center" wrapText="1"/>
      <protection hidden="1"/>
    </xf>
    <xf numFmtId="0" fontId="0" fillId="2" borderId="48" xfId="0" applyFill="1" applyBorder="1" applyAlignment="1" applyProtection="1">
      <alignment horizontal="center" vertical="center" wrapText="1"/>
      <protection hidden="1"/>
    </xf>
    <xf numFmtId="0" fontId="0" fillId="2" borderId="49" xfId="0" applyFill="1" applyBorder="1" applyAlignment="1" applyProtection="1">
      <alignment horizontal="center" vertical="center" wrapText="1"/>
      <protection hidden="1"/>
    </xf>
    <xf numFmtId="0" fontId="0" fillId="2" borderId="50" xfId="0" applyFill="1" applyBorder="1" applyAlignment="1" applyProtection="1">
      <alignment horizontal="center" vertical="center" wrapText="1"/>
      <protection hidden="1"/>
    </xf>
    <xf numFmtId="0" fontId="0" fillId="2" borderId="17" xfId="0" applyFill="1" applyBorder="1" applyAlignment="1" applyProtection="1">
      <alignment horizontal="center" vertical="center" wrapText="1"/>
      <protection hidden="1"/>
    </xf>
    <xf numFmtId="0" fontId="0" fillId="2" borderId="51" xfId="0" applyFill="1" applyBorder="1" applyAlignment="1" applyProtection="1">
      <alignment horizontal="center" vertical="center" wrapText="1"/>
      <protection hidden="1"/>
    </xf>
    <xf numFmtId="0" fontId="59" fillId="2" borderId="50" xfId="0" applyFont="1" applyFill="1" applyBorder="1" applyAlignment="1" applyProtection="1">
      <alignment horizontal="center" vertical="center" wrapText="1"/>
      <protection hidden="1"/>
    </xf>
    <xf numFmtId="0" fontId="59" fillId="2" borderId="17" xfId="0" applyFont="1" applyFill="1" applyBorder="1" applyAlignment="1" applyProtection="1">
      <alignment horizontal="center" vertical="center" wrapText="1"/>
      <protection hidden="1"/>
    </xf>
    <xf numFmtId="0" fontId="59" fillId="2" borderId="51" xfId="0" applyFont="1" applyFill="1" applyBorder="1" applyAlignment="1" applyProtection="1">
      <alignment horizontal="center" vertical="center" wrapText="1"/>
      <protection hidden="1"/>
    </xf>
    <xf numFmtId="43" fontId="58" fillId="2" borderId="8" xfId="1" applyFont="1" applyFill="1" applyBorder="1" applyAlignment="1" applyProtection="1">
      <alignment horizontal="right" vertical="center"/>
      <protection hidden="1"/>
    </xf>
    <xf numFmtId="0" fontId="67" fillId="2" borderId="17" xfId="0" applyFont="1" applyFill="1" applyBorder="1" applyAlignment="1" applyProtection="1">
      <alignment horizontal="center"/>
      <protection hidden="1"/>
    </xf>
    <xf numFmtId="0" fontId="59" fillId="2" borderId="35" xfId="0" applyFont="1" applyFill="1" applyBorder="1" applyAlignment="1" applyProtection="1">
      <alignment horizontal="center" vertical="center"/>
      <protection locked="0"/>
    </xf>
    <xf numFmtId="1" fontId="59" fillId="2" borderId="7" xfId="0" applyNumberFormat="1" applyFont="1" applyFill="1" applyBorder="1" applyAlignment="1" applyProtection="1">
      <alignment horizontal="right" vertical="center"/>
      <protection locked="0"/>
    </xf>
    <xf numFmtId="1" fontId="59" fillId="2" borderId="8" xfId="0" applyNumberFormat="1" applyFont="1" applyFill="1" applyBorder="1" applyAlignment="1" applyProtection="1">
      <alignment horizontal="right" vertical="center"/>
      <protection locked="0"/>
    </xf>
    <xf numFmtId="1" fontId="59" fillId="2" borderId="7" xfId="0" applyNumberFormat="1" applyFont="1" applyFill="1" applyBorder="1" applyAlignment="1" applyProtection="1">
      <alignment horizontal="center" vertical="center"/>
      <protection locked="0"/>
    </xf>
    <xf numFmtId="1" fontId="59" fillId="2" borderId="8" xfId="0" applyNumberFormat="1" applyFont="1" applyFill="1" applyBorder="1" applyAlignment="1" applyProtection="1">
      <alignment horizontal="center" vertical="center"/>
      <protection locked="0"/>
    </xf>
    <xf numFmtId="1" fontId="59" fillId="2" borderId="46" xfId="0" applyNumberFormat="1" applyFont="1" applyFill="1" applyBorder="1" applyAlignment="1" applyProtection="1">
      <alignment horizontal="center" vertical="center"/>
      <protection locked="0"/>
    </xf>
    <xf numFmtId="167" fontId="59" fillId="2" borderId="35" xfId="0" applyNumberFormat="1" applyFont="1" applyFill="1" applyBorder="1" applyAlignment="1" applyProtection="1">
      <alignment horizontal="center" vertical="center"/>
      <protection locked="0"/>
    </xf>
    <xf numFmtId="1" fontId="59" fillId="2" borderId="7" xfId="0" applyNumberFormat="1" applyFont="1" applyFill="1" applyBorder="1" applyAlignment="1" applyProtection="1">
      <alignment horizontal="left" vertical="center" indent="1"/>
      <protection locked="0"/>
    </xf>
    <xf numFmtId="1" fontId="59" fillId="2" borderId="8" xfId="0" applyNumberFormat="1" applyFont="1" applyFill="1" applyBorder="1" applyAlignment="1" applyProtection="1">
      <alignment horizontal="left" vertical="center" indent="1"/>
      <protection locked="0"/>
    </xf>
    <xf numFmtId="1" fontId="59" fillId="2" borderId="46" xfId="0" applyNumberFormat="1" applyFont="1" applyFill="1" applyBorder="1" applyAlignment="1" applyProtection="1">
      <alignment horizontal="left" vertical="center" indent="1"/>
      <protection locked="0"/>
    </xf>
    <xf numFmtId="0" fontId="68" fillId="2" borderId="0" xfId="0" applyFont="1" applyFill="1" applyAlignment="1" applyProtection="1">
      <alignment horizontal="center" vertical="center" wrapText="1"/>
      <protection locked="0" hidden="1"/>
    </xf>
    <xf numFmtId="0" fontId="69" fillId="2" borderId="0" xfId="0" applyFont="1" applyFill="1" applyAlignment="1" applyProtection="1">
      <alignment horizontal="center" vertical="center" wrapText="1"/>
      <protection locked="0" hidden="1"/>
    </xf>
    <xf numFmtId="0" fontId="72" fillId="2" borderId="0" xfId="0" applyFont="1" applyFill="1" applyAlignment="1" applyProtection="1">
      <alignment horizontal="right" vertical="center" indent="1"/>
      <protection locked="0" hidden="1"/>
    </xf>
    <xf numFmtId="0" fontId="72" fillId="2" borderId="0" xfId="0" applyFont="1" applyFill="1" applyAlignment="1" applyProtection="1">
      <alignment horizontal="left" vertical="center"/>
      <protection locked="0" hidden="1"/>
    </xf>
    <xf numFmtId="43" fontId="81" fillId="2" borderId="48" xfId="0" applyNumberFormat="1" applyFont="1" applyFill="1" applyBorder="1" applyAlignment="1" applyProtection="1">
      <alignment horizontal="center" vertical="center"/>
      <protection hidden="1"/>
    </xf>
    <xf numFmtId="0" fontId="81" fillId="2" borderId="48" xfId="0" applyFont="1" applyFill="1" applyBorder="1" applyAlignment="1" applyProtection="1">
      <alignment horizontal="center" vertical="center"/>
      <protection hidden="1"/>
    </xf>
    <xf numFmtId="0" fontId="14" fillId="2" borderId="48"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14" fontId="14" fillId="2" borderId="0" xfId="0" applyNumberFormat="1" applyFont="1" applyFill="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59" fillId="2" borderId="36" xfId="0" applyFont="1" applyFill="1" applyBorder="1" applyAlignment="1" applyProtection="1">
      <alignment horizontal="center" vertical="center"/>
      <protection locked="0"/>
    </xf>
    <xf numFmtId="1" fontId="59" fillId="2" borderId="47" xfId="0" applyNumberFormat="1" applyFont="1" applyFill="1" applyBorder="1" applyAlignment="1" applyProtection="1">
      <alignment horizontal="center" vertical="center"/>
      <protection locked="0"/>
    </xf>
    <xf numFmtId="1" fontId="59" fillId="2" borderId="48" xfId="0" applyNumberFormat="1" applyFont="1" applyFill="1" applyBorder="1" applyAlignment="1" applyProtection="1">
      <alignment horizontal="center" vertical="center"/>
      <protection locked="0"/>
    </xf>
    <xf numFmtId="1" fontId="59" fillId="2" borderId="49" xfId="0" applyNumberFormat="1" applyFont="1" applyFill="1" applyBorder="1" applyAlignment="1" applyProtection="1">
      <alignment horizontal="center" vertical="center"/>
      <protection locked="0"/>
    </xf>
    <xf numFmtId="167" fontId="59" fillId="2" borderId="36"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4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46" xfId="0" applyFont="1" applyFill="1" applyBorder="1" applyAlignment="1" applyProtection="1">
      <alignment horizontal="center" vertical="center"/>
      <protection hidden="1"/>
    </xf>
    <xf numFmtId="0" fontId="61" fillId="2" borderId="7" xfId="0" applyFont="1" applyFill="1" applyBorder="1" applyAlignment="1" applyProtection="1">
      <alignment horizontal="center" vertical="center"/>
      <protection locked="0"/>
    </xf>
    <xf numFmtId="0" fontId="61" fillId="2" borderId="8" xfId="0" applyFont="1" applyFill="1" applyBorder="1" applyAlignment="1" applyProtection="1">
      <alignment horizontal="center" vertical="center"/>
      <protection locked="0"/>
    </xf>
    <xf numFmtId="0" fontId="61" fillId="2" borderId="46" xfId="0" applyFont="1" applyFill="1" applyBorder="1" applyAlignment="1" applyProtection="1">
      <alignment horizontal="center" vertical="center"/>
      <protection locked="0"/>
    </xf>
    <xf numFmtId="0" fontId="61" fillId="2" borderId="35" xfId="0" applyFont="1" applyFill="1" applyBorder="1" applyAlignment="1" applyProtection="1">
      <alignment horizontal="center" vertical="center" wrapText="1"/>
      <protection locked="0"/>
    </xf>
    <xf numFmtId="0" fontId="58" fillId="2" borderId="35" xfId="0" applyFont="1" applyFill="1" applyBorder="1" applyAlignment="1" applyProtection="1">
      <alignment horizontal="center" vertical="center"/>
      <protection hidden="1"/>
    </xf>
    <xf numFmtId="14" fontId="82" fillId="2" borderId="7" xfId="0" applyNumberFormat="1" applyFont="1" applyFill="1" applyBorder="1" applyAlignment="1" applyProtection="1">
      <alignment horizontal="center" vertical="center"/>
      <protection hidden="1"/>
    </xf>
    <xf numFmtId="0" fontId="82" fillId="2" borderId="8" xfId="0" applyFont="1" applyFill="1" applyBorder="1" applyAlignment="1" applyProtection="1">
      <alignment horizontal="center" vertical="center"/>
      <protection hidden="1"/>
    </xf>
    <xf numFmtId="0" fontId="82" fillId="2" borderId="46" xfId="0" applyFont="1" applyFill="1" applyBorder="1" applyAlignment="1" applyProtection="1">
      <alignment horizontal="center" vertical="center"/>
      <protection hidden="1"/>
    </xf>
    <xf numFmtId="14" fontId="82" fillId="2" borderId="7" xfId="0" applyNumberFormat="1" applyFont="1" applyFill="1" applyBorder="1" applyAlignment="1" applyProtection="1">
      <alignment horizontal="left" vertical="center"/>
      <protection hidden="1"/>
    </xf>
    <xf numFmtId="0" fontId="82" fillId="2" borderId="8" xfId="0" applyFont="1" applyFill="1" applyBorder="1" applyAlignment="1" applyProtection="1">
      <alignment horizontal="left" vertical="center"/>
      <protection hidden="1"/>
    </xf>
    <xf numFmtId="0" fontId="82" fillId="2" borderId="46" xfId="0" applyFont="1" applyFill="1" applyBorder="1" applyAlignment="1" applyProtection="1">
      <alignment horizontal="left" vertical="center"/>
      <protection hidden="1"/>
    </xf>
    <xf numFmtId="14" fontId="59" fillId="2" borderId="35" xfId="0" applyNumberFormat="1" applyFont="1" applyFill="1" applyBorder="1" applyAlignment="1" applyProtection="1">
      <alignment horizontal="center" vertical="center"/>
      <protection locked="0"/>
    </xf>
    <xf numFmtId="0" fontId="0" fillId="2" borderId="47" xfId="0" applyFont="1" applyFill="1" applyBorder="1" applyAlignment="1" applyProtection="1">
      <alignment horizontal="left" vertical="center" wrapText="1"/>
      <protection hidden="1"/>
    </xf>
    <xf numFmtId="0" fontId="0" fillId="2" borderId="48" xfId="0" applyFont="1" applyFill="1" applyBorder="1" applyAlignment="1" applyProtection="1">
      <alignment horizontal="left" vertical="center" wrapText="1"/>
      <protection hidden="1"/>
    </xf>
    <xf numFmtId="0" fontId="0" fillId="2" borderId="49" xfId="0" applyFont="1" applyFill="1" applyBorder="1" applyAlignment="1" applyProtection="1">
      <alignment horizontal="left" vertical="center" wrapText="1"/>
      <protection hidden="1"/>
    </xf>
    <xf numFmtId="0" fontId="0" fillId="2" borderId="53" xfId="0" applyFill="1" applyBorder="1" applyAlignment="1" applyProtection="1">
      <alignment horizontal="left" vertical="center" wrapText="1"/>
      <protection hidden="1"/>
    </xf>
    <xf numFmtId="0" fontId="0" fillId="2" borderId="0" xfId="0" applyFill="1" applyBorder="1" applyAlignment="1" applyProtection="1">
      <alignment horizontal="left" vertical="center" wrapText="1"/>
      <protection hidden="1"/>
    </xf>
    <xf numFmtId="0" fontId="0" fillId="2" borderId="54" xfId="0" applyFill="1" applyBorder="1" applyAlignment="1" applyProtection="1">
      <alignment horizontal="left" vertical="center" wrapText="1"/>
      <protection hidden="1"/>
    </xf>
    <xf numFmtId="43" fontId="61" fillId="2" borderId="50" xfId="1" applyFont="1" applyFill="1" applyBorder="1" applyAlignment="1" applyProtection="1">
      <alignment vertical="center"/>
      <protection hidden="1"/>
    </xf>
  </cellXfs>
  <cellStyles count="4">
    <cellStyle name="Comma" xfId="1" builtinId="3"/>
    <cellStyle name="Hyperlink" xfId="3" builtinId="8"/>
    <cellStyle name="Normal" xfId="0" builtinId="0"/>
    <cellStyle name="Percent" xfId="2" builtinId="5"/>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rthikdisha.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rthikdisha.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rthikdisha.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xdr:row>
      <xdr:rowOff>47625</xdr:rowOff>
    </xdr:from>
    <xdr:to>
      <xdr:col>1</xdr:col>
      <xdr:colOff>2164638</xdr:colOff>
      <xdr:row>5</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C2F1B9A5-16AE-4FF1-9B7E-378524088B26}"/>
            </a:ext>
          </a:extLst>
        </xdr:cNvPr>
        <xdr:cNvPicPr>
          <a:picLocks noChangeAspect="1"/>
        </xdr:cNvPicPr>
      </xdr:nvPicPr>
      <xdr:blipFill>
        <a:blip xmlns:r="http://schemas.openxmlformats.org/officeDocument/2006/relationships" r:embed="rId2"/>
        <a:stretch>
          <a:fillRect/>
        </a:stretch>
      </xdr:blipFill>
      <xdr:spPr>
        <a:xfrm>
          <a:off x="247650" y="76200"/>
          <a:ext cx="1974138" cy="8001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xdr:col>
      <xdr:colOff>257175</xdr:colOff>
      <xdr:row>86</xdr:row>
      <xdr:rowOff>219074</xdr:rowOff>
    </xdr:from>
    <xdr:to>
      <xdr:col>1</xdr:col>
      <xdr:colOff>1819273</xdr:colOff>
      <xdr:row>90</xdr:row>
      <xdr:rowOff>19049</xdr:rowOff>
    </xdr:to>
    <xdr:pic>
      <xdr:nvPicPr>
        <xdr:cNvPr id="4" name="Picture 3">
          <a:hlinkClick xmlns:r="http://schemas.openxmlformats.org/officeDocument/2006/relationships" r:id="rId1"/>
          <a:extLst>
            <a:ext uri="{FF2B5EF4-FFF2-40B4-BE49-F238E27FC236}">
              <a16:creationId xmlns:a16="http://schemas.microsoft.com/office/drawing/2014/main" id="{C221E7B9-D977-424F-BD8C-F27B51CDF0BC}"/>
            </a:ext>
          </a:extLst>
        </xdr:cNvPr>
        <xdr:cNvPicPr>
          <a:picLocks noChangeAspect="1"/>
        </xdr:cNvPicPr>
      </xdr:nvPicPr>
      <xdr:blipFill>
        <a:blip xmlns:r="http://schemas.openxmlformats.org/officeDocument/2006/relationships" r:embed="rId2"/>
        <a:stretch>
          <a:fillRect/>
        </a:stretch>
      </xdr:blipFill>
      <xdr:spPr>
        <a:xfrm>
          <a:off x="314325" y="18116549"/>
          <a:ext cx="1562098" cy="6762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7</xdr:col>
      <xdr:colOff>161923</xdr:colOff>
      <xdr:row>3</xdr:row>
      <xdr:rowOff>175904</xdr:rowOff>
    </xdr:to>
    <xdr:pic>
      <xdr:nvPicPr>
        <xdr:cNvPr id="5" name="Picture 4">
          <a:hlinkClick xmlns:r="http://schemas.openxmlformats.org/officeDocument/2006/relationships" r:id="rId1"/>
          <a:extLst>
            <a:ext uri="{FF2B5EF4-FFF2-40B4-BE49-F238E27FC236}">
              <a16:creationId xmlns:a16="http://schemas.microsoft.com/office/drawing/2014/main" id="{8EB14EE5-6C78-4B8F-93FC-F582CEAAB27A}"/>
            </a:ext>
          </a:extLst>
        </xdr:cNvPr>
        <xdr:cNvPicPr>
          <a:picLocks noChangeAspect="1"/>
        </xdr:cNvPicPr>
      </xdr:nvPicPr>
      <xdr:blipFill>
        <a:blip xmlns:r="http://schemas.openxmlformats.org/officeDocument/2006/relationships" r:embed="rId2"/>
        <a:stretch>
          <a:fillRect/>
        </a:stretch>
      </xdr:blipFill>
      <xdr:spPr>
        <a:xfrm>
          <a:off x="180975" y="114300"/>
          <a:ext cx="1562098" cy="63310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123825</xdr:rowOff>
    </xdr:from>
    <xdr:to>
      <xdr:col>7</xdr:col>
      <xdr:colOff>180973</xdr:colOff>
      <xdr:row>3</xdr:row>
      <xdr:rowOff>185429</xdr:rowOff>
    </xdr:to>
    <xdr:pic>
      <xdr:nvPicPr>
        <xdr:cNvPr id="4" name="Picture 3">
          <a:hlinkClick xmlns:r="http://schemas.openxmlformats.org/officeDocument/2006/relationships" r:id="rId1"/>
          <a:extLst>
            <a:ext uri="{FF2B5EF4-FFF2-40B4-BE49-F238E27FC236}">
              <a16:creationId xmlns:a16="http://schemas.microsoft.com/office/drawing/2014/main" id="{BB2AB163-0F13-4514-829F-130C11A78682}"/>
            </a:ext>
          </a:extLst>
        </xdr:cNvPr>
        <xdr:cNvPicPr>
          <a:picLocks noChangeAspect="1"/>
        </xdr:cNvPicPr>
      </xdr:nvPicPr>
      <xdr:blipFill>
        <a:blip xmlns:r="http://schemas.openxmlformats.org/officeDocument/2006/relationships" r:embed="rId2"/>
        <a:stretch>
          <a:fillRect/>
        </a:stretch>
      </xdr:blipFill>
      <xdr:spPr>
        <a:xfrm>
          <a:off x="200025" y="123825"/>
          <a:ext cx="1562098" cy="63310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come-Tax-Calculator-F.Y-2023-24-A.Y-2024-25-ArthikDisha%20-Updated%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Tax Calc. F.Y 2023-24"/>
      <sheetName val="Form No. 16"/>
    </sheetNames>
    <sheetDataSet>
      <sheetData sheetId="0">
        <row r="38">
          <cell r="D38">
            <v>0</v>
          </cell>
        </row>
        <row r="43">
          <cell r="C43">
            <v>0</v>
          </cell>
        </row>
        <row r="44">
          <cell r="E44">
            <v>0</v>
          </cell>
        </row>
        <row r="76">
          <cell r="E76">
            <v>0</v>
          </cell>
        </row>
        <row r="80">
          <cell r="E80">
            <v>16640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HQ185"/>
  <sheetViews>
    <sheetView showGridLines="0" tabSelected="1" zoomScaleNormal="100" workbookViewId="0">
      <selection activeCell="C4" sqref="C4:D4"/>
    </sheetView>
  </sheetViews>
  <sheetFormatPr defaultColWidth="7.85546875" defaultRowHeight="15"/>
  <cols>
    <col min="1" max="1" width="0.85546875" style="1" customWidth="1"/>
    <col min="2" max="2" width="63.85546875" style="1" customWidth="1"/>
    <col min="3" max="3" width="14.7109375" customWidth="1"/>
    <col min="4" max="4" width="14.42578125" customWidth="1"/>
    <col min="5" max="5" width="20.85546875" customWidth="1"/>
    <col min="6" max="6" width="3" style="1" hidden="1" customWidth="1"/>
    <col min="7" max="7" width="10.28515625" style="2" customWidth="1"/>
    <col min="8" max="8" width="15" style="2" customWidth="1"/>
    <col min="9" max="144" width="10.28515625" style="2" hidden="1" customWidth="1"/>
    <col min="145" max="145" width="4.28515625" style="2" hidden="1" customWidth="1"/>
    <col min="146" max="146" width="10.28515625" style="2" hidden="1" customWidth="1"/>
    <col min="147" max="147" width="10.28515625" style="3" hidden="1" customWidth="1"/>
    <col min="148" max="148" width="16.140625" style="3" hidden="1" customWidth="1"/>
    <col min="149" max="149" width="16" style="3" hidden="1" customWidth="1"/>
    <col min="150" max="153" width="10.28515625" style="3" hidden="1" customWidth="1"/>
    <col min="154" max="154" width="15.85546875" style="3" hidden="1" customWidth="1"/>
    <col min="155" max="156" width="10.28515625" style="3" hidden="1" customWidth="1"/>
    <col min="157" max="157" width="13" style="3" hidden="1" customWidth="1"/>
    <col min="158" max="162" width="10.28515625" style="2" hidden="1" customWidth="1"/>
    <col min="163" max="163" width="29.85546875" style="4" hidden="1" customWidth="1"/>
    <col min="164" max="164" width="11" style="4" hidden="1" customWidth="1"/>
    <col min="165" max="165" width="12.42578125" style="4" hidden="1" customWidth="1"/>
    <col min="166" max="166" width="16.28515625" style="4" hidden="1" customWidth="1"/>
    <col min="167" max="167" width="15" style="4" hidden="1" customWidth="1"/>
    <col min="168" max="169" width="10.28515625" style="4" hidden="1" customWidth="1"/>
    <col min="170" max="201" width="10.28515625" style="3" hidden="1" customWidth="1"/>
    <col min="202" max="214" width="7.85546875" style="3" hidden="1" customWidth="1"/>
    <col min="215" max="215" width="10.7109375" style="3" hidden="1" customWidth="1"/>
    <col min="216" max="224" width="7.85546875" style="3" hidden="1" customWidth="1"/>
    <col min="225" max="225" width="3" style="3" customWidth="1"/>
    <col min="226" max="226" width="7.85546875" style="2"/>
    <col min="227" max="228" width="1.140625" style="2" customWidth="1"/>
    <col min="229" max="229" width="7.85546875" style="2"/>
    <col min="230" max="230" width="2.7109375" style="2" customWidth="1"/>
    <col min="231" max="231" width="2.85546875" style="2" customWidth="1"/>
    <col min="232" max="232" width="3" style="2" customWidth="1"/>
    <col min="233" max="256" width="7.85546875" style="2"/>
    <col min="257" max="257" width="0.85546875" style="2" customWidth="1"/>
    <col min="258" max="258" width="64.85546875" style="2" customWidth="1"/>
    <col min="259" max="259" width="14.7109375" style="2" customWidth="1"/>
    <col min="260" max="260" width="14.42578125" style="2" customWidth="1"/>
    <col min="261" max="261" width="18.7109375" style="2" customWidth="1"/>
    <col min="262" max="262" width="0.85546875" style="2" customWidth="1"/>
    <col min="263" max="263" width="10.28515625" style="2" customWidth="1"/>
    <col min="264" max="264" width="15" style="2" customWidth="1"/>
    <col min="265" max="480" width="0" style="2" hidden="1" customWidth="1"/>
    <col min="481" max="481" width="3" style="2" customWidth="1"/>
    <col min="482" max="482" width="7.85546875" style="2"/>
    <col min="483" max="484" width="1.140625" style="2" customWidth="1"/>
    <col min="485" max="485" width="7.85546875" style="2"/>
    <col min="486" max="486" width="2.7109375" style="2" customWidth="1"/>
    <col min="487" max="487" width="2.85546875" style="2" customWidth="1"/>
    <col min="488" max="488" width="3" style="2" customWidth="1"/>
    <col min="489" max="512" width="7.85546875" style="2"/>
    <col min="513" max="513" width="0.85546875" style="2" customWidth="1"/>
    <col min="514" max="514" width="64.85546875" style="2" customWidth="1"/>
    <col min="515" max="515" width="14.7109375" style="2" customWidth="1"/>
    <col min="516" max="516" width="14.42578125" style="2" customWidth="1"/>
    <col min="517" max="517" width="18.7109375" style="2" customWidth="1"/>
    <col min="518" max="518" width="0.85546875" style="2" customWidth="1"/>
    <col min="519" max="519" width="10.28515625" style="2" customWidth="1"/>
    <col min="520" max="520" width="15" style="2" customWidth="1"/>
    <col min="521" max="736" width="0" style="2" hidden="1" customWidth="1"/>
    <col min="737" max="737" width="3" style="2" customWidth="1"/>
    <col min="738" max="738" width="7.85546875" style="2"/>
    <col min="739" max="740" width="1.140625" style="2" customWidth="1"/>
    <col min="741" max="741" width="7.85546875" style="2"/>
    <col min="742" max="742" width="2.7109375" style="2" customWidth="1"/>
    <col min="743" max="743" width="2.85546875" style="2" customWidth="1"/>
    <col min="744" max="744" width="3" style="2" customWidth="1"/>
    <col min="745" max="768" width="7.85546875" style="2"/>
    <col min="769" max="769" width="0.85546875" style="2" customWidth="1"/>
    <col min="770" max="770" width="64.85546875" style="2" customWidth="1"/>
    <col min="771" max="771" width="14.7109375" style="2" customWidth="1"/>
    <col min="772" max="772" width="14.42578125" style="2" customWidth="1"/>
    <col min="773" max="773" width="18.7109375" style="2" customWidth="1"/>
    <col min="774" max="774" width="0.85546875" style="2" customWidth="1"/>
    <col min="775" max="775" width="10.28515625" style="2" customWidth="1"/>
    <col min="776" max="776" width="15" style="2" customWidth="1"/>
    <col min="777" max="992" width="0" style="2" hidden="1" customWidth="1"/>
    <col min="993" max="993" width="3" style="2" customWidth="1"/>
    <col min="994" max="994" width="7.85546875" style="2"/>
    <col min="995" max="996" width="1.140625" style="2" customWidth="1"/>
    <col min="997" max="997" width="7.85546875" style="2"/>
    <col min="998" max="998" width="2.7109375" style="2" customWidth="1"/>
    <col min="999" max="999" width="2.85546875" style="2" customWidth="1"/>
    <col min="1000" max="1000" width="3" style="2" customWidth="1"/>
    <col min="1001" max="1024" width="7.85546875" style="2"/>
    <col min="1025" max="1025" width="0.85546875" style="2" customWidth="1"/>
    <col min="1026" max="1026" width="64.85546875" style="2" customWidth="1"/>
    <col min="1027" max="1027" width="14.7109375" style="2" customWidth="1"/>
    <col min="1028" max="1028" width="14.42578125" style="2" customWidth="1"/>
    <col min="1029" max="1029" width="18.7109375" style="2" customWidth="1"/>
    <col min="1030" max="1030" width="0.85546875" style="2" customWidth="1"/>
    <col min="1031" max="1031" width="10.28515625" style="2" customWidth="1"/>
    <col min="1032" max="1032" width="15" style="2" customWidth="1"/>
    <col min="1033" max="1248" width="0" style="2" hidden="1" customWidth="1"/>
    <col min="1249" max="1249" width="3" style="2" customWidth="1"/>
    <col min="1250" max="1250" width="7.85546875" style="2"/>
    <col min="1251" max="1252" width="1.140625" style="2" customWidth="1"/>
    <col min="1253" max="1253" width="7.85546875" style="2"/>
    <col min="1254" max="1254" width="2.7109375" style="2" customWidth="1"/>
    <col min="1255" max="1255" width="2.85546875" style="2" customWidth="1"/>
    <col min="1256" max="1256" width="3" style="2" customWidth="1"/>
    <col min="1257" max="1280" width="7.85546875" style="2"/>
    <col min="1281" max="1281" width="0.85546875" style="2" customWidth="1"/>
    <col min="1282" max="1282" width="64.85546875" style="2" customWidth="1"/>
    <col min="1283" max="1283" width="14.7109375" style="2" customWidth="1"/>
    <col min="1284" max="1284" width="14.42578125" style="2" customWidth="1"/>
    <col min="1285" max="1285" width="18.7109375" style="2" customWidth="1"/>
    <col min="1286" max="1286" width="0.85546875" style="2" customWidth="1"/>
    <col min="1287" max="1287" width="10.28515625" style="2" customWidth="1"/>
    <col min="1288" max="1288" width="15" style="2" customWidth="1"/>
    <col min="1289" max="1504" width="0" style="2" hidden="1" customWidth="1"/>
    <col min="1505" max="1505" width="3" style="2" customWidth="1"/>
    <col min="1506" max="1506" width="7.85546875" style="2"/>
    <col min="1507" max="1508" width="1.140625" style="2" customWidth="1"/>
    <col min="1509" max="1509" width="7.85546875" style="2"/>
    <col min="1510" max="1510" width="2.7109375" style="2" customWidth="1"/>
    <col min="1511" max="1511" width="2.85546875" style="2" customWidth="1"/>
    <col min="1512" max="1512" width="3" style="2" customWidth="1"/>
    <col min="1513" max="1536" width="7.85546875" style="2"/>
    <col min="1537" max="1537" width="0.85546875" style="2" customWidth="1"/>
    <col min="1538" max="1538" width="64.85546875" style="2" customWidth="1"/>
    <col min="1539" max="1539" width="14.7109375" style="2" customWidth="1"/>
    <col min="1540" max="1540" width="14.42578125" style="2" customWidth="1"/>
    <col min="1541" max="1541" width="18.7109375" style="2" customWidth="1"/>
    <col min="1542" max="1542" width="0.85546875" style="2" customWidth="1"/>
    <col min="1543" max="1543" width="10.28515625" style="2" customWidth="1"/>
    <col min="1544" max="1544" width="15" style="2" customWidth="1"/>
    <col min="1545" max="1760" width="0" style="2" hidden="1" customWidth="1"/>
    <col min="1761" max="1761" width="3" style="2" customWidth="1"/>
    <col min="1762" max="1762" width="7.85546875" style="2"/>
    <col min="1763" max="1764" width="1.140625" style="2" customWidth="1"/>
    <col min="1765" max="1765" width="7.85546875" style="2"/>
    <col min="1766" max="1766" width="2.7109375" style="2" customWidth="1"/>
    <col min="1767" max="1767" width="2.85546875" style="2" customWidth="1"/>
    <col min="1768" max="1768" width="3" style="2" customWidth="1"/>
    <col min="1769" max="1792" width="7.85546875" style="2"/>
    <col min="1793" max="1793" width="0.85546875" style="2" customWidth="1"/>
    <col min="1794" max="1794" width="64.85546875" style="2" customWidth="1"/>
    <col min="1795" max="1795" width="14.7109375" style="2" customWidth="1"/>
    <col min="1796" max="1796" width="14.42578125" style="2" customWidth="1"/>
    <col min="1797" max="1797" width="18.7109375" style="2" customWidth="1"/>
    <col min="1798" max="1798" width="0.85546875" style="2" customWidth="1"/>
    <col min="1799" max="1799" width="10.28515625" style="2" customWidth="1"/>
    <col min="1800" max="1800" width="15" style="2" customWidth="1"/>
    <col min="1801" max="2016" width="0" style="2" hidden="1" customWidth="1"/>
    <col min="2017" max="2017" width="3" style="2" customWidth="1"/>
    <col min="2018" max="2018" width="7.85546875" style="2"/>
    <col min="2019" max="2020" width="1.140625" style="2" customWidth="1"/>
    <col min="2021" max="2021" width="7.85546875" style="2"/>
    <col min="2022" max="2022" width="2.7109375" style="2" customWidth="1"/>
    <col min="2023" max="2023" width="2.85546875" style="2" customWidth="1"/>
    <col min="2024" max="2024" width="3" style="2" customWidth="1"/>
    <col min="2025" max="2048" width="7.85546875" style="2"/>
    <col min="2049" max="2049" width="0.85546875" style="2" customWidth="1"/>
    <col min="2050" max="2050" width="64.85546875" style="2" customWidth="1"/>
    <col min="2051" max="2051" width="14.7109375" style="2" customWidth="1"/>
    <col min="2052" max="2052" width="14.42578125" style="2" customWidth="1"/>
    <col min="2053" max="2053" width="18.7109375" style="2" customWidth="1"/>
    <col min="2054" max="2054" width="0.85546875" style="2" customWidth="1"/>
    <col min="2055" max="2055" width="10.28515625" style="2" customWidth="1"/>
    <col min="2056" max="2056" width="15" style="2" customWidth="1"/>
    <col min="2057" max="2272" width="0" style="2" hidden="1" customWidth="1"/>
    <col min="2273" max="2273" width="3" style="2" customWidth="1"/>
    <col min="2274" max="2274" width="7.85546875" style="2"/>
    <col min="2275" max="2276" width="1.140625" style="2" customWidth="1"/>
    <col min="2277" max="2277" width="7.85546875" style="2"/>
    <col min="2278" max="2278" width="2.7109375" style="2" customWidth="1"/>
    <col min="2279" max="2279" width="2.85546875" style="2" customWidth="1"/>
    <col min="2280" max="2280" width="3" style="2" customWidth="1"/>
    <col min="2281" max="2304" width="7.85546875" style="2"/>
    <col min="2305" max="2305" width="0.85546875" style="2" customWidth="1"/>
    <col min="2306" max="2306" width="64.85546875" style="2" customWidth="1"/>
    <col min="2307" max="2307" width="14.7109375" style="2" customWidth="1"/>
    <col min="2308" max="2308" width="14.42578125" style="2" customWidth="1"/>
    <col min="2309" max="2309" width="18.7109375" style="2" customWidth="1"/>
    <col min="2310" max="2310" width="0.85546875" style="2" customWidth="1"/>
    <col min="2311" max="2311" width="10.28515625" style="2" customWidth="1"/>
    <col min="2312" max="2312" width="15" style="2" customWidth="1"/>
    <col min="2313" max="2528" width="0" style="2" hidden="1" customWidth="1"/>
    <col min="2529" max="2529" width="3" style="2" customWidth="1"/>
    <col min="2530" max="2530" width="7.85546875" style="2"/>
    <col min="2531" max="2532" width="1.140625" style="2" customWidth="1"/>
    <col min="2533" max="2533" width="7.85546875" style="2"/>
    <col min="2534" max="2534" width="2.7109375" style="2" customWidth="1"/>
    <col min="2535" max="2535" width="2.85546875" style="2" customWidth="1"/>
    <col min="2536" max="2536" width="3" style="2" customWidth="1"/>
    <col min="2537" max="2560" width="7.85546875" style="2"/>
    <col min="2561" max="2561" width="0.85546875" style="2" customWidth="1"/>
    <col min="2562" max="2562" width="64.85546875" style="2" customWidth="1"/>
    <col min="2563" max="2563" width="14.7109375" style="2" customWidth="1"/>
    <col min="2564" max="2564" width="14.42578125" style="2" customWidth="1"/>
    <col min="2565" max="2565" width="18.7109375" style="2" customWidth="1"/>
    <col min="2566" max="2566" width="0.85546875" style="2" customWidth="1"/>
    <col min="2567" max="2567" width="10.28515625" style="2" customWidth="1"/>
    <col min="2568" max="2568" width="15" style="2" customWidth="1"/>
    <col min="2569" max="2784" width="0" style="2" hidden="1" customWidth="1"/>
    <col min="2785" max="2785" width="3" style="2" customWidth="1"/>
    <col min="2786" max="2786" width="7.85546875" style="2"/>
    <col min="2787" max="2788" width="1.140625" style="2" customWidth="1"/>
    <col min="2789" max="2789" width="7.85546875" style="2"/>
    <col min="2790" max="2790" width="2.7109375" style="2" customWidth="1"/>
    <col min="2791" max="2791" width="2.85546875" style="2" customWidth="1"/>
    <col min="2792" max="2792" width="3" style="2" customWidth="1"/>
    <col min="2793" max="2816" width="7.85546875" style="2"/>
    <col min="2817" max="2817" width="0.85546875" style="2" customWidth="1"/>
    <col min="2818" max="2818" width="64.85546875" style="2" customWidth="1"/>
    <col min="2819" max="2819" width="14.7109375" style="2" customWidth="1"/>
    <col min="2820" max="2820" width="14.42578125" style="2" customWidth="1"/>
    <col min="2821" max="2821" width="18.7109375" style="2" customWidth="1"/>
    <col min="2822" max="2822" width="0.85546875" style="2" customWidth="1"/>
    <col min="2823" max="2823" width="10.28515625" style="2" customWidth="1"/>
    <col min="2824" max="2824" width="15" style="2" customWidth="1"/>
    <col min="2825" max="3040" width="0" style="2" hidden="1" customWidth="1"/>
    <col min="3041" max="3041" width="3" style="2" customWidth="1"/>
    <col min="3042" max="3042" width="7.85546875" style="2"/>
    <col min="3043" max="3044" width="1.140625" style="2" customWidth="1"/>
    <col min="3045" max="3045" width="7.85546875" style="2"/>
    <col min="3046" max="3046" width="2.7109375" style="2" customWidth="1"/>
    <col min="3047" max="3047" width="2.85546875" style="2" customWidth="1"/>
    <col min="3048" max="3048" width="3" style="2" customWidth="1"/>
    <col min="3049" max="3072" width="7.85546875" style="2"/>
    <col min="3073" max="3073" width="0.85546875" style="2" customWidth="1"/>
    <col min="3074" max="3074" width="64.85546875" style="2" customWidth="1"/>
    <col min="3075" max="3075" width="14.7109375" style="2" customWidth="1"/>
    <col min="3076" max="3076" width="14.42578125" style="2" customWidth="1"/>
    <col min="3077" max="3077" width="18.7109375" style="2" customWidth="1"/>
    <col min="3078" max="3078" width="0.85546875" style="2" customWidth="1"/>
    <col min="3079" max="3079" width="10.28515625" style="2" customWidth="1"/>
    <col min="3080" max="3080" width="15" style="2" customWidth="1"/>
    <col min="3081" max="3296" width="0" style="2" hidden="1" customWidth="1"/>
    <col min="3297" max="3297" width="3" style="2" customWidth="1"/>
    <col min="3298" max="3298" width="7.85546875" style="2"/>
    <col min="3299" max="3300" width="1.140625" style="2" customWidth="1"/>
    <col min="3301" max="3301" width="7.85546875" style="2"/>
    <col min="3302" max="3302" width="2.7109375" style="2" customWidth="1"/>
    <col min="3303" max="3303" width="2.85546875" style="2" customWidth="1"/>
    <col min="3304" max="3304" width="3" style="2" customWidth="1"/>
    <col min="3305" max="3328" width="7.85546875" style="2"/>
    <col min="3329" max="3329" width="0.85546875" style="2" customWidth="1"/>
    <col min="3330" max="3330" width="64.85546875" style="2" customWidth="1"/>
    <col min="3331" max="3331" width="14.7109375" style="2" customWidth="1"/>
    <col min="3332" max="3332" width="14.42578125" style="2" customWidth="1"/>
    <col min="3333" max="3333" width="18.7109375" style="2" customWidth="1"/>
    <col min="3334" max="3334" width="0.85546875" style="2" customWidth="1"/>
    <col min="3335" max="3335" width="10.28515625" style="2" customWidth="1"/>
    <col min="3336" max="3336" width="15" style="2" customWidth="1"/>
    <col min="3337" max="3552" width="0" style="2" hidden="1" customWidth="1"/>
    <col min="3553" max="3553" width="3" style="2" customWidth="1"/>
    <col min="3554" max="3554" width="7.85546875" style="2"/>
    <col min="3555" max="3556" width="1.140625" style="2" customWidth="1"/>
    <col min="3557" max="3557" width="7.85546875" style="2"/>
    <col min="3558" max="3558" width="2.7109375" style="2" customWidth="1"/>
    <col min="3559" max="3559" width="2.85546875" style="2" customWidth="1"/>
    <col min="3560" max="3560" width="3" style="2" customWidth="1"/>
    <col min="3561" max="3584" width="7.85546875" style="2"/>
    <col min="3585" max="3585" width="0.85546875" style="2" customWidth="1"/>
    <col min="3586" max="3586" width="64.85546875" style="2" customWidth="1"/>
    <col min="3587" max="3587" width="14.7109375" style="2" customWidth="1"/>
    <col min="3588" max="3588" width="14.42578125" style="2" customWidth="1"/>
    <col min="3589" max="3589" width="18.7109375" style="2" customWidth="1"/>
    <col min="3590" max="3590" width="0.85546875" style="2" customWidth="1"/>
    <col min="3591" max="3591" width="10.28515625" style="2" customWidth="1"/>
    <col min="3592" max="3592" width="15" style="2" customWidth="1"/>
    <col min="3593" max="3808" width="0" style="2" hidden="1" customWidth="1"/>
    <col min="3809" max="3809" width="3" style="2" customWidth="1"/>
    <col min="3810" max="3810" width="7.85546875" style="2"/>
    <col min="3811" max="3812" width="1.140625" style="2" customWidth="1"/>
    <col min="3813" max="3813" width="7.85546875" style="2"/>
    <col min="3814" max="3814" width="2.7109375" style="2" customWidth="1"/>
    <col min="3815" max="3815" width="2.85546875" style="2" customWidth="1"/>
    <col min="3816" max="3816" width="3" style="2" customWidth="1"/>
    <col min="3817" max="3840" width="7.85546875" style="2"/>
    <col min="3841" max="3841" width="0.85546875" style="2" customWidth="1"/>
    <col min="3842" max="3842" width="64.85546875" style="2" customWidth="1"/>
    <col min="3843" max="3843" width="14.7109375" style="2" customWidth="1"/>
    <col min="3844" max="3844" width="14.42578125" style="2" customWidth="1"/>
    <col min="3845" max="3845" width="18.7109375" style="2" customWidth="1"/>
    <col min="3846" max="3846" width="0.85546875" style="2" customWidth="1"/>
    <col min="3847" max="3847" width="10.28515625" style="2" customWidth="1"/>
    <col min="3848" max="3848" width="15" style="2" customWidth="1"/>
    <col min="3849" max="4064" width="0" style="2" hidden="1" customWidth="1"/>
    <col min="4065" max="4065" width="3" style="2" customWidth="1"/>
    <col min="4066" max="4066" width="7.85546875" style="2"/>
    <col min="4067" max="4068" width="1.140625" style="2" customWidth="1"/>
    <col min="4069" max="4069" width="7.85546875" style="2"/>
    <col min="4070" max="4070" width="2.7109375" style="2" customWidth="1"/>
    <col min="4071" max="4071" width="2.85546875" style="2" customWidth="1"/>
    <col min="4072" max="4072" width="3" style="2" customWidth="1"/>
    <col min="4073" max="4096" width="7.85546875" style="2"/>
    <col min="4097" max="4097" width="0.85546875" style="2" customWidth="1"/>
    <col min="4098" max="4098" width="64.85546875" style="2" customWidth="1"/>
    <col min="4099" max="4099" width="14.7109375" style="2" customWidth="1"/>
    <col min="4100" max="4100" width="14.42578125" style="2" customWidth="1"/>
    <col min="4101" max="4101" width="18.7109375" style="2" customWidth="1"/>
    <col min="4102" max="4102" width="0.85546875" style="2" customWidth="1"/>
    <col min="4103" max="4103" width="10.28515625" style="2" customWidth="1"/>
    <col min="4104" max="4104" width="15" style="2" customWidth="1"/>
    <col min="4105" max="4320" width="0" style="2" hidden="1" customWidth="1"/>
    <col min="4321" max="4321" width="3" style="2" customWidth="1"/>
    <col min="4322" max="4322" width="7.85546875" style="2"/>
    <col min="4323" max="4324" width="1.140625" style="2" customWidth="1"/>
    <col min="4325" max="4325" width="7.85546875" style="2"/>
    <col min="4326" max="4326" width="2.7109375" style="2" customWidth="1"/>
    <col min="4327" max="4327" width="2.85546875" style="2" customWidth="1"/>
    <col min="4328" max="4328" width="3" style="2" customWidth="1"/>
    <col min="4329" max="4352" width="7.85546875" style="2"/>
    <col min="4353" max="4353" width="0.85546875" style="2" customWidth="1"/>
    <col min="4354" max="4354" width="64.85546875" style="2" customWidth="1"/>
    <col min="4355" max="4355" width="14.7109375" style="2" customWidth="1"/>
    <col min="4356" max="4356" width="14.42578125" style="2" customWidth="1"/>
    <col min="4357" max="4357" width="18.7109375" style="2" customWidth="1"/>
    <col min="4358" max="4358" width="0.85546875" style="2" customWidth="1"/>
    <col min="4359" max="4359" width="10.28515625" style="2" customWidth="1"/>
    <col min="4360" max="4360" width="15" style="2" customWidth="1"/>
    <col min="4361" max="4576" width="0" style="2" hidden="1" customWidth="1"/>
    <col min="4577" max="4577" width="3" style="2" customWidth="1"/>
    <col min="4578" max="4578" width="7.85546875" style="2"/>
    <col min="4579" max="4580" width="1.140625" style="2" customWidth="1"/>
    <col min="4581" max="4581" width="7.85546875" style="2"/>
    <col min="4582" max="4582" width="2.7109375" style="2" customWidth="1"/>
    <col min="4583" max="4583" width="2.85546875" style="2" customWidth="1"/>
    <col min="4584" max="4584" width="3" style="2" customWidth="1"/>
    <col min="4585" max="4608" width="7.85546875" style="2"/>
    <col min="4609" max="4609" width="0.85546875" style="2" customWidth="1"/>
    <col min="4610" max="4610" width="64.85546875" style="2" customWidth="1"/>
    <col min="4611" max="4611" width="14.7109375" style="2" customWidth="1"/>
    <col min="4612" max="4612" width="14.42578125" style="2" customWidth="1"/>
    <col min="4613" max="4613" width="18.7109375" style="2" customWidth="1"/>
    <col min="4614" max="4614" width="0.85546875" style="2" customWidth="1"/>
    <col min="4615" max="4615" width="10.28515625" style="2" customWidth="1"/>
    <col min="4616" max="4616" width="15" style="2" customWidth="1"/>
    <col min="4617" max="4832" width="0" style="2" hidden="1" customWidth="1"/>
    <col min="4833" max="4833" width="3" style="2" customWidth="1"/>
    <col min="4834" max="4834" width="7.85546875" style="2"/>
    <col min="4835" max="4836" width="1.140625" style="2" customWidth="1"/>
    <col min="4837" max="4837" width="7.85546875" style="2"/>
    <col min="4838" max="4838" width="2.7109375" style="2" customWidth="1"/>
    <col min="4839" max="4839" width="2.85546875" style="2" customWidth="1"/>
    <col min="4840" max="4840" width="3" style="2" customWidth="1"/>
    <col min="4841" max="4864" width="7.85546875" style="2"/>
    <col min="4865" max="4865" width="0.85546875" style="2" customWidth="1"/>
    <col min="4866" max="4866" width="64.85546875" style="2" customWidth="1"/>
    <col min="4867" max="4867" width="14.7109375" style="2" customWidth="1"/>
    <col min="4868" max="4868" width="14.42578125" style="2" customWidth="1"/>
    <col min="4869" max="4869" width="18.7109375" style="2" customWidth="1"/>
    <col min="4870" max="4870" width="0.85546875" style="2" customWidth="1"/>
    <col min="4871" max="4871" width="10.28515625" style="2" customWidth="1"/>
    <col min="4872" max="4872" width="15" style="2" customWidth="1"/>
    <col min="4873" max="5088" width="0" style="2" hidden="1" customWidth="1"/>
    <col min="5089" max="5089" width="3" style="2" customWidth="1"/>
    <col min="5090" max="5090" width="7.85546875" style="2"/>
    <col min="5091" max="5092" width="1.140625" style="2" customWidth="1"/>
    <col min="5093" max="5093" width="7.85546875" style="2"/>
    <col min="5094" max="5094" width="2.7109375" style="2" customWidth="1"/>
    <col min="5095" max="5095" width="2.85546875" style="2" customWidth="1"/>
    <col min="5096" max="5096" width="3" style="2" customWidth="1"/>
    <col min="5097" max="5120" width="7.85546875" style="2"/>
    <col min="5121" max="5121" width="0.85546875" style="2" customWidth="1"/>
    <col min="5122" max="5122" width="64.85546875" style="2" customWidth="1"/>
    <col min="5123" max="5123" width="14.7109375" style="2" customWidth="1"/>
    <col min="5124" max="5124" width="14.42578125" style="2" customWidth="1"/>
    <col min="5125" max="5125" width="18.7109375" style="2" customWidth="1"/>
    <col min="5126" max="5126" width="0.85546875" style="2" customWidth="1"/>
    <col min="5127" max="5127" width="10.28515625" style="2" customWidth="1"/>
    <col min="5128" max="5128" width="15" style="2" customWidth="1"/>
    <col min="5129" max="5344" width="0" style="2" hidden="1" customWidth="1"/>
    <col min="5345" max="5345" width="3" style="2" customWidth="1"/>
    <col min="5346" max="5346" width="7.85546875" style="2"/>
    <col min="5347" max="5348" width="1.140625" style="2" customWidth="1"/>
    <col min="5349" max="5349" width="7.85546875" style="2"/>
    <col min="5350" max="5350" width="2.7109375" style="2" customWidth="1"/>
    <col min="5351" max="5351" width="2.85546875" style="2" customWidth="1"/>
    <col min="5352" max="5352" width="3" style="2" customWidth="1"/>
    <col min="5353" max="5376" width="7.85546875" style="2"/>
    <col min="5377" max="5377" width="0.85546875" style="2" customWidth="1"/>
    <col min="5378" max="5378" width="64.85546875" style="2" customWidth="1"/>
    <col min="5379" max="5379" width="14.7109375" style="2" customWidth="1"/>
    <col min="5380" max="5380" width="14.42578125" style="2" customWidth="1"/>
    <col min="5381" max="5381" width="18.7109375" style="2" customWidth="1"/>
    <col min="5382" max="5382" width="0.85546875" style="2" customWidth="1"/>
    <col min="5383" max="5383" width="10.28515625" style="2" customWidth="1"/>
    <col min="5384" max="5384" width="15" style="2" customWidth="1"/>
    <col min="5385" max="5600" width="0" style="2" hidden="1" customWidth="1"/>
    <col min="5601" max="5601" width="3" style="2" customWidth="1"/>
    <col min="5602" max="5602" width="7.85546875" style="2"/>
    <col min="5603" max="5604" width="1.140625" style="2" customWidth="1"/>
    <col min="5605" max="5605" width="7.85546875" style="2"/>
    <col min="5606" max="5606" width="2.7109375" style="2" customWidth="1"/>
    <col min="5607" max="5607" width="2.85546875" style="2" customWidth="1"/>
    <col min="5608" max="5608" width="3" style="2" customWidth="1"/>
    <col min="5609" max="5632" width="7.85546875" style="2"/>
    <col min="5633" max="5633" width="0.85546875" style="2" customWidth="1"/>
    <col min="5634" max="5634" width="64.85546875" style="2" customWidth="1"/>
    <col min="5635" max="5635" width="14.7109375" style="2" customWidth="1"/>
    <col min="5636" max="5636" width="14.42578125" style="2" customWidth="1"/>
    <col min="5637" max="5637" width="18.7109375" style="2" customWidth="1"/>
    <col min="5638" max="5638" width="0.85546875" style="2" customWidth="1"/>
    <col min="5639" max="5639" width="10.28515625" style="2" customWidth="1"/>
    <col min="5640" max="5640" width="15" style="2" customWidth="1"/>
    <col min="5641" max="5856" width="0" style="2" hidden="1" customWidth="1"/>
    <col min="5857" max="5857" width="3" style="2" customWidth="1"/>
    <col min="5858" max="5858" width="7.85546875" style="2"/>
    <col min="5859" max="5860" width="1.140625" style="2" customWidth="1"/>
    <col min="5861" max="5861" width="7.85546875" style="2"/>
    <col min="5862" max="5862" width="2.7109375" style="2" customWidth="1"/>
    <col min="5863" max="5863" width="2.85546875" style="2" customWidth="1"/>
    <col min="5864" max="5864" width="3" style="2" customWidth="1"/>
    <col min="5865" max="5888" width="7.85546875" style="2"/>
    <col min="5889" max="5889" width="0.85546875" style="2" customWidth="1"/>
    <col min="5890" max="5890" width="64.85546875" style="2" customWidth="1"/>
    <col min="5891" max="5891" width="14.7109375" style="2" customWidth="1"/>
    <col min="5892" max="5892" width="14.42578125" style="2" customWidth="1"/>
    <col min="5893" max="5893" width="18.7109375" style="2" customWidth="1"/>
    <col min="5894" max="5894" width="0.85546875" style="2" customWidth="1"/>
    <col min="5895" max="5895" width="10.28515625" style="2" customWidth="1"/>
    <col min="5896" max="5896" width="15" style="2" customWidth="1"/>
    <col min="5897" max="6112" width="0" style="2" hidden="1" customWidth="1"/>
    <col min="6113" max="6113" width="3" style="2" customWidth="1"/>
    <col min="6114" max="6114" width="7.85546875" style="2"/>
    <col min="6115" max="6116" width="1.140625" style="2" customWidth="1"/>
    <col min="6117" max="6117" width="7.85546875" style="2"/>
    <col min="6118" max="6118" width="2.7109375" style="2" customWidth="1"/>
    <col min="6119" max="6119" width="2.85546875" style="2" customWidth="1"/>
    <col min="6120" max="6120" width="3" style="2" customWidth="1"/>
    <col min="6121" max="6144" width="7.85546875" style="2"/>
    <col min="6145" max="6145" width="0.85546875" style="2" customWidth="1"/>
    <col min="6146" max="6146" width="64.85546875" style="2" customWidth="1"/>
    <col min="6147" max="6147" width="14.7109375" style="2" customWidth="1"/>
    <col min="6148" max="6148" width="14.42578125" style="2" customWidth="1"/>
    <col min="6149" max="6149" width="18.7109375" style="2" customWidth="1"/>
    <col min="6150" max="6150" width="0.85546875" style="2" customWidth="1"/>
    <col min="6151" max="6151" width="10.28515625" style="2" customWidth="1"/>
    <col min="6152" max="6152" width="15" style="2" customWidth="1"/>
    <col min="6153" max="6368" width="0" style="2" hidden="1" customWidth="1"/>
    <col min="6369" max="6369" width="3" style="2" customWidth="1"/>
    <col min="6370" max="6370" width="7.85546875" style="2"/>
    <col min="6371" max="6372" width="1.140625" style="2" customWidth="1"/>
    <col min="6373" max="6373" width="7.85546875" style="2"/>
    <col min="6374" max="6374" width="2.7109375" style="2" customWidth="1"/>
    <col min="6375" max="6375" width="2.85546875" style="2" customWidth="1"/>
    <col min="6376" max="6376" width="3" style="2" customWidth="1"/>
    <col min="6377" max="6400" width="7.85546875" style="2"/>
    <col min="6401" max="6401" width="0.85546875" style="2" customWidth="1"/>
    <col min="6402" max="6402" width="64.85546875" style="2" customWidth="1"/>
    <col min="6403" max="6403" width="14.7109375" style="2" customWidth="1"/>
    <col min="6404" max="6404" width="14.42578125" style="2" customWidth="1"/>
    <col min="6405" max="6405" width="18.7109375" style="2" customWidth="1"/>
    <col min="6406" max="6406" width="0.85546875" style="2" customWidth="1"/>
    <col min="6407" max="6407" width="10.28515625" style="2" customWidth="1"/>
    <col min="6408" max="6408" width="15" style="2" customWidth="1"/>
    <col min="6409" max="6624" width="0" style="2" hidden="1" customWidth="1"/>
    <col min="6625" max="6625" width="3" style="2" customWidth="1"/>
    <col min="6626" max="6626" width="7.85546875" style="2"/>
    <col min="6627" max="6628" width="1.140625" style="2" customWidth="1"/>
    <col min="6629" max="6629" width="7.85546875" style="2"/>
    <col min="6630" max="6630" width="2.7109375" style="2" customWidth="1"/>
    <col min="6631" max="6631" width="2.85546875" style="2" customWidth="1"/>
    <col min="6632" max="6632" width="3" style="2" customWidth="1"/>
    <col min="6633" max="6656" width="7.85546875" style="2"/>
    <col min="6657" max="6657" width="0.85546875" style="2" customWidth="1"/>
    <col min="6658" max="6658" width="64.85546875" style="2" customWidth="1"/>
    <col min="6659" max="6659" width="14.7109375" style="2" customWidth="1"/>
    <col min="6660" max="6660" width="14.42578125" style="2" customWidth="1"/>
    <col min="6661" max="6661" width="18.7109375" style="2" customWidth="1"/>
    <col min="6662" max="6662" width="0.85546875" style="2" customWidth="1"/>
    <col min="6663" max="6663" width="10.28515625" style="2" customWidth="1"/>
    <col min="6664" max="6664" width="15" style="2" customWidth="1"/>
    <col min="6665" max="6880" width="0" style="2" hidden="1" customWidth="1"/>
    <col min="6881" max="6881" width="3" style="2" customWidth="1"/>
    <col min="6882" max="6882" width="7.85546875" style="2"/>
    <col min="6883" max="6884" width="1.140625" style="2" customWidth="1"/>
    <col min="6885" max="6885" width="7.85546875" style="2"/>
    <col min="6886" max="6886" width="2.7109375" style="2" customWidth="1"/>
    <col min="6887" max="6887" width="2.85546875" style="2" customWidth="1"/>
    <col min="6888" max="6888" width="3" style="2" customWidth="1"/>
    <col min="6889" max="6912" width="7.85546875" style="2"/>
    <col min="6913" max="6913" width="0.85546875" style="2" customWidth="1"/>
    <col min="6914" max="6914" width="64.85546875" style="2" customWidth="1"/>
    <col min="6915" max="6915" width="14.7109375" style="2" customWidth="1"/>
    <col min="6916" max="6916" width="14.42578125" style="2" customWidth="1"/>
    <col min="6917" max="6917" width="18.7109375" style="2" customWidth="1"/>
    <col min="6918" max="6918" width="0.85546875" style="2" customWidth="1"/>
    <col min="6919" max="6919" width="10.28515625" style="2" customWidth="1"/>
    <col min="6920" max="6920" width="15" style="2" customWidth="1"/>
    <col min="6921" max="7136" width="0" style="2" hidden="1" customWidth="1"/>
    <col min="7137" max="7137" width="3" style="2" customWidth="1"/>
    <col min="7138" max="7138" width="7.85546875" style="2"/>
    <col min="7139" max="7140" width="1.140625" style="2" customWidth="1"/>
    <col min="7141" max="7141" width="7.85546875" style="2"/>
    <col min="7142" max="7142" width="2.7109375" style="2" customWidth="1"/>
    <col min="7143" max="7143" width="2.85546875" style="2" customWidth="1"/>
    <col min="7144" max="7144" width="3" style="2" customWidth="1"/>
    <col min="7145" max="7168" width="7.85546875" style="2"/>
    <col min="7169" max="7169" width="0.85546875" style="2" customWidth="1"/>
    <col min="7170" max="7170" width="64.85546875" style="2" customWidth="1"/>
    <col min="7171" max="7171" width="14.7109375" style="2" customWidth="1"/>
    <col min="7172" max="7172" width="14.42578125" style="2" customWidth="1"/>
    <col min="7173" max="7173" width="18.7109375" style="2" customWidth="1"/>
    <col min="7174" max="7174" width="0.85546875" style="2" customWidth="1"/>
    <col min="7175" max="7175" width="10.28515625" style="2" customWidth="1"/>
    <col min="7176" max="7176" width="15" style="2" customWidth="1"/>
    <col min="7177" max="7392" width="0" style="2" hidden="1" customWidth="1"/>
    <col min="7393" max="7393" width="3" style="2" customWidth="1"/>
    <col min="7394" max="7394" width="7.85546875" style="2"/>
    <col min="7395" max="7396" width="1.140625" style="2" customWidth="1"/>
    <col min="7397" max="7397" width="7.85546875" style="2"/>
    <col min="7398" max="7398" width="2.7109375" style="2" customWidth="1"/>
    <col min="7399" max="7399" width="2.85546875" style="2" customWidth="1"/>
    <col min="7400" max="7400" width="3" style="2" customWidth="1"/>
    <col min="7401" max="7424" width="7.85546875" style="2"/>
    <col min="7425" max="7425" width="0.85546875" style="2" customWidth="1"/>
    <col min="7426" max="7426" width="64.85546875" style="2" customWidth="1"/>
    <col min="7427" max="7427" width="14.7109375" style="2" customWidth="1"/>
    <col min="7428" max="7428" width="14.42578125" style="2" customWidth="1"/>
    <col min="7429" max="7429" width="18.7109375" style="2" customWidth="1"/>
    <col min="7430" max="7430" width="0.85546875" style="2" customWidth="1"/>
    <col min="7431" max="7431" width="10.28515625" style="2" customWidth="1"/>
    <col min="7432" max="7432" width="15" style="2" customWidth="1"/>
    <col min="7433" max="7648" width="0" style="2" hidden="1" customWidth="1"/>
    <col min="7649" max="7649" width="3" style="2" customWidth="1"/>
    <col min="7650" max="7650" width="7.85546875" style="2"/>
    <col min="7651" max="7652" width="1.140625" style="2" customWidth="1"/>
    <col min="7653" max="7653" width="7.85546875" style="2"/>
    <col min="7654" max="7654" width="2.7109375" style="2" customWidth="1"/>
    <col min="7655" max="7655" width="2.85546875" style="2" customWidth="1"/>
    <col min="7656" max="7656" width="3" style="2" customWidth="1"/>
    <col min="7657" max="7680" width="7.85546875" style="2"/>
    <col min="7681" max="7681" width="0.85546875" style="2" customWidth="1"/>
    <col min="7682" max="7682" width="64.85546875" style="2" customWidth="1"/>
    <col min="7683" max="7683" width="14.7109375" style="2" customWidth="1"/>
    <col min="7684" max="7684" width="14.42578125" style="2" customWidth="1"/>
    <col min="7685" max="7685" width="18.7109375" style="2" customWidth="1"/>
    <col min="7686" max="7686" width="0.85546875" style="2" customWidth="1"/>
    <col min="7687" max="7687" width="10.28515625" style="2" customWidth="1"/>
    <col min="7688" max="7688" width="15" style="2" customWidth="1"/>
    <col min="7689" max="7904" width="0" style="2" hidden="1" customWidth="1"/>
    <col min="7905" max="7905" width="3" style="2" customWidth="1"/>
    <col min="7906" max="7906" width="7.85546875" style="2"/>
    <col min="7907" max="7908" width="1.140625" style="2" customWidth="1"/>
    <col min="7909" max="7909" width="7.85546875" style="2"/>
    <col min="7910" max="7910" width="2.7109375" style="2" customWidth="1"/>
    <col min="7911" max="7911" width="2.85546875" style="2" customWidth="1"/>
    <col min="7912" max="7912" width="3" style="2" customWidth="1"/>
    <col min="7913" max="7936" width="7.85546875" style="2"/>
    <col min="7937" max="7937" width="0.85546875" style="2" customWidth="1"/>
    <col min="7938" max="7938" width="64.85546875" style="2" customWidth="1"/>
    <col min="7939" max="7939" width="14.7109375" style="2" customWidth="1"/>
    <col min="7940" max="7940" width="14.42578125" style="2" customWidth="1"/>
    <col min="7941" max="7941" width="18.7109375" style="2" customWidth="1"/>
    <col min="7942" max="7942" width="0.85546875" style="2" customWidth="1"/>
    <col min="7943" max="7943" width="10.28515625" style="2" customWidth="1"/>
    <col min="7944" max="7944" width="15" style="2" customWidth="1"/>
    <col min="7945" max="8160" width="0" style="2" hidden="1" customWidth="1"/>
    <col min="8161" max="8161" width="3" style="2" customWidth="1"/>
    <col min="8162" max="8162" width="7.85546875" style="2"/>
    <col min="8163" max="8164" width="1.140625" style="2" customWidth="1"/>
    <col min="8165" max="8165" width="7.85546875" style="2"/>
    <col min="8166" max="8166" width="2.7109375" style="2" customWidth="1"/>
    <col min="8167" max="8167" width="2.85546875" style="2" customWidth="1"/>
    <col min="8168" max="8168" width="3" style="2" customWidth="1"/>
    <col min="8169" max="8192" width="7.85546875" style="2"/>
    <col min="8193" max="8193" width="0.85546875" style="2" customWidth="1"/>
    <col min="8194" max="8194" width="64.85546875" style="2" customWidth="1"/>
    <col min="8195" max="8195" width="14.7109375" style="2" customWidth="1"/>
    <col min="8196" max="8196" width="14.42578125" style="2" customWidth="1"/>
    <col min="8197" max="8197" width="18.7109375" style="2" customWidth="1"/>
    <col min="8198" max="8198" width="0.85546875" style="2" customWidth="1"/>
    <col min="8199" max="8199" width="10.28515625" style="2" customWidth="1"/>
    <col min="8200" max="8200" width="15" style="2" customWidth="1"/>
    <col min="8201" max="8416" width="0" style="2" hidden="1" customWidth="1"/>
    <col min="8417" max="8417" width="3" style="2" customWidth="1"/>
    <col min="8418" max="8418" width="7.85546875" style="2"/>
    <col min="8419" max="8420" width="1.140625" style="2" customWidth="1"/>
    <col min="8421" max="8421" width="7.85546875" style="2"/>
    <col min="8422" max="8422" width="2.7109375" style="2" customWidth="1"/>
    <col min="8423" max="8423" width="2.85546875" style="2" customWidth="1"/>
    <col min="8424" max="8424" width="3" style="2" customWidth="1"/>
    <col min="8425" max="8448" width="7.85546875" style="2"/>
    <col min="8449" max="8449" width="0.85546875" style="2" customWidth="1"/>
    <col min="8450" max="8450" width="64.85546875" style="2" customWidth="1"/>
    <col min="8451" max="8451" width="14.7109375" style="2" customWidth="1"/>
    <col min="8452" max="8452" width="14.42578125" style="2" customWidth="1"/>
    <col min="8453" max="8453" width="18.7109375" style="2" customWidth="1"/>
    <col min="8454" max="8454" width="0.85546875" style="2" customWidth="1"/>
    <col min="8455" max="8455" width="10.28515625" style="2" customWidth="1"/>
    <col min="8456" max="8456" width="15" style="2" customWidth="1"/>
    <col min="8457" max="8672" width="0" style="2" hidden="1" customWidth="1"/>
    <col min="8673" max="8673" width="3" style="2" customWidth="1"/>
    <col min="8674" max="8674" width="7.85546875" style="2"/>
    <col min="8675" max="8676" width="1.140625" style="2" customWidth="1"/>
    <col min="8677" max="8677" width="7.85546875" style="2"/>
    <col min="8678" max="8678" width="2.7109375" style="2" customWidth="1"/>
    <col min="8679" max="8679" width="2.85546875" style="2" customWidth="1"/>
    <col min="8680" max="8680" width="3" style="2" customWidth="1"/>
    <col min="8681" max="8704" width="7.85546875" style="2"/>
    <col min="8705" max="8705" width="0.85546875" style="2" customWidth="1"/>
    <col min="8706" max="8706" width="64.85546875" style="2" customWidth="1"/>
    <col min="8707" max="8707" width="14.7109375" style="2" customWidth="1"/>
    <col min="8708" max="8708" width="14.42578125" style="2" customWidth="1"/>
    <col min="8709" max="8709" width="18.7109375" style="2" customWidth="1"/>
    <col min="8710" max="8710" width="0.85546875" style="2" customWidth="1"/>
    <col min="8711" max="8711" width="10.28515625" style="2" customWidth="1"/>
    <col min="8712" max="8712" width="15" style="2" customWidth="1"/>
    <col min="8713" max="8928" width="0" style="2" hidden="1" customWidth="1"/>
    <col min="8929" max="8929" width="3" style="2" customWidth="1"/>
    <col min="8930" max="8930" width="7.85546875" style="2"/>
    <col min="8931" max="8932" width="1.140625" style="2" customWidth="1"/>
    <col min="8933" max="8933" width="7.85546875" style="2"/>
    <col min="8934" max="8934" width="2.7109375" style="2" customWidth="1"/>
    <col min="8935" max="8935" width="2.85546875" style="2" customWidth="1"/>
    <col min="8936" max="8936" width="3" style="2" customWidth="1"/>
    <col min="8937" max="8960" width="7.85546875" style="2"/>
    <col min="8961" max="8961" width="0.85546875" style="2" customWidth="1"/>
    <col min="8962" max="8962" width="64.85546875" style="2" customWidth="1"/>
    <col min="8963" max="8963" width="14.7109375" style="2" customWidth="1"/>
    <col min="8964" max="8964" width="14.42578125" style="2" customWidth="1"/>
    <col min="8965" max="8965" width="18.7109375" style="2" customWidth="1"/>
    <col min="8966" max="8966" width="0.85546875" style="2" customWidth="1"/>
    <col min="8967" max="8967" width="10.28515625" style="2" customWidth="1"/>
    <col min="8968" max="8968" width="15" style="2" customWidth="1"/>
    <col min="8969" max="9184" width="0" style="2" hidden="1" customWidth="1"/>
    <col min="9185" max="9185" width="3" style="2" customWidth="1"/>
    <col min="9186" max="9186" width="7.85546875" style="2"/>
    <col min="9187" max="9188" width="1.140625" style="2" customWidth="1"/>
    <col min="9189" max="9189" width="7.85546875" style="2"/>
    <col min="9190" max="9190" width="2.7109375" style="2" customWidth="1"/>
    <col min="9191" max="9191" width="2.85546875" style="2" customWidth="1"/>
    <col min="9192" max="9192" width="3" style="2" customWidth="1"/>
    <col min="9193" max="9216" width="7.85546875" style="2"/>
    <col min="9217" max="9217" width="0.85546875" style="2" customWidth="1"/>
    <col min="9218" max="9218" width="64.85546875" style="2" customWidth="1"/>
    <col min="9219" max="9219" width="14.7109375" style="2" customWidth="1"/>
    <col min="9220" max="9220" width="14.42578125" style="2" customWidth="1"/>
    <col min="9221" max="9221" width="18.7109375" style="2" customWidth="1"/>
    <col min="9222" max="9222" width="0.85546875" style="2" customWidth="1"/>
    <col min="9223" max="9223" width="10.28515625" style="2" customWidth="1"/>
    <col min="9224" max="9224" width="15" style="2" customWidth="1"/>
    <col min="9225" max="9440" width="0" style="2" hidden="1" customWidth="1"/>
    <col min="9441" max="9441" width="3" style="2" customWidth="1"/>
    <col min="9442" max="9442" width="7.85546875" style="2"/>
    <col min="9443" max="9444" width="1.140625" style="2" customWidth="1"/>
    <col min="9445" max="9445" width="7.85546875" style="2"/>
    <col min="9446" max="9446" width="2.7109375" style="2" customWidth="1"/>
    <col min="9447" max="9447" width="2.85546875" style="2" customWidth="1"/>
    <col min="9448" max="9448" width="3" style="2" customWidth="1"/>
    <col min="9449" max="9472" width="7.85546875" style="2"/>
    <col min="9473" max="9473" width="0.85546875" style="2" customWidth="1"/>
    <col min="9474" max="9474" width="64.85546875" style="2" customWidth="1"/>
    <col min="9475" max="9475" width="14.7109375" style="2" customWidth="1"/>
    <col min="9476" max="9476" width="14.42578125" style="2" customWidth="1"/>
    <col min="9477" max="9477" width="18.7109375" style="2" customWidth="1"/>
    <col min="9478" max="9478" width="0.85546875" style="2" customWidth="1"/>
    <col min="9479" max="9479" width="10.28515625" style="2" customWidth="1"/>
    <col min="9480" max="9480" width="15" style="2" customWidth="1"/>
    <col min="9481" max="9696" width="0" style="2" hidden="1" customWidth="1"/>
    <col min="9697" max="9697" width="3" style="2" customWidth="1"/>
    <col min="9698" max="9698" width="7.85546875" style="2"/>
    <col min="9699" max="9700" width="1.140625" style="2" customWidth="1"/>
    <col min="9701" max="9701" width="7.85546875" style="2"/>
    <col min="9702" max="9702" width="2.7109375" style="2" customWidth="1"/>
    <col min="9703" max="9703" width="2.85546875" style="2" customWidth="1"/>
    <col min="9704" max="9704" width="3" style="2" customWidth="1"/>
    <col min="9705" max="9728" width="7.85546875" style="2"/>
    <col min="9729" max="9729" width="0.85546875" style="2" customWidth="1"/>
    <col min="9730" max="9730" width="64.85546875" style="2" customWidth="1"/>
    <col min="9731" max="9731" width="14.7109375" style="2" customWidth="1"/>
    <col min="9732" max="9732" width="14.42578125" style="2" customWidth="1"/>
    <col min="9733" max="9733" width="18.7109375" style="2" customWidth="1"/>
    <col min="9734" max="9734" width="0.85546875" style="2" customWidth="1"/>
    <col min="9735" max="9735" width="10.28515625" style="2" customWidth="1"/>
    <col min="9736" max="9736" width="15" style="2" customWidth="1"/>
    <col min="9737" max="9952" width="0" style="2" hidden="1" customWidth="1"/>
    <col min="9953" max="9953" width="3" style="2" customWidth="1"/>
    <col min="9954" max="9954" width="7.85546875" style="2"/>
    <col min="9955" max="9956" width="1.140625" style="2" customWidth="1"/>
    <col min="9957" max="9957" width="7.85546875" style="2"/>
    <col min="9958" max="9958" width="2.7109375" style="2" customWidth="1"/>
    <col min="9959" max="9959" width="2.85546875" style="2" customWidth="1"/>
    <col min="9960" max="9960" width="3" style="2" customWidth="1"/>
    <col min="9961" max="9984" width="7.85546875" style="2"/>
    <col min="9985" max="9985" width="0.85546875" style="2" customWidth="1"/>
    <col min="9986" max="9986" width="64.85546875" style="2" customWidth="1"/>
    <col min="9987" max="9987" width="14.7109375" style="2" customWidth="1"/>
    <col min="9988" max="9988" width="14.42578125" style="2" customWidth="1"/>
    <col min="9989" max="9989" width="18.7109375" style="2" customWidth="1"/>
    <col min="9990" max="9990" width="0.85546875" style="2" customWidth="1"/>
    <col min="9991" max="9991" width="10.28515625" style="2" customWidth="1"/>
    <col min="9992" max="9992" width="15" style="2" customWidth="1"/>
    <col min="9993" max="10208" width="0" style="2" hidden="1" customWidth="1"/>
    <col min="10209" max="10209" width="3" style="2" customWidth="1"/>
    <col min="10210" max="10210" width="7.85546875" style="2"/>
    <col min="10211" max="10212" width="1.140625" style="2" customWidth="1"/>
    <col min="10213" max="10213" width="7.85546875" style="2"/>
    <col min="10214" max="10214" width="2.7109375" style="2" customWidth="1"/>
    <col min="10215" max="10215" width="2.85546875" style="2" customWidth="1"/>
    <col min="10216" max="10216" width="3" style="2" customWidth="1"/>
    <col min="10217" max="10240" width="7.85546875" style="2"/>
    <col min="10241" max="10241" width="0.85546875" style="2" customWidth="1"/>
    <col min="10242" max="10242" width="64.85546875" style="2" customWidth="1"/>
    <col min="10243" max="10243" width="14.7109375" style="2" customWidth="1"/>
    <col min="10244" max="10244" width="14.42578125" style="2" customWidth="1"/>
    <col min="10245" max="10245" width="18.7109375" style="2" customWidth="1"/>
    <col min="10246" max="10246" width="0.85546875" style="2" customWidth="1"/>
    <col min="10247" max="10247" width="10.28515625" style="2" customWidth="1"/>
    <col min="10248" max="10248" width="15" style="2" customWidth="1"/>
    <col min="10249" max="10464" width="0" style="2" hidden="1" customWidth="1"/>
    <col min="10465" max="10465" width="3" style="2" customWidth="1"/>
    <col min="10466" max="10466" width="7.85546875" style="2"/>
    <col min="10467" max="10468" width="1.140625" style="2" customWidth="1"/>
    <col min="10469" max="10469" width="7.85546875" style="2"/>
    <col min="10470" max="10470" width="2.7109375" style="2" customWidth="1"/>
    <col min="10471" max="10471" width="2.85546875" style="2" customWidth="1"/>
    <col min="10472" max="10472" width="3" style="2" customWidth="1"/>
    <col min="10473" max="10496" width="7.85546875" style="2"/>
    <col min="10497" max="10497" width="0.85546875" style="2" customWidth="1"/>
    <col min="10498" max="10498" width="64.85546875" style="2" customWidth="1"/>
    <col min="10499" max="10499" width="14.7109375" style="2" customWidth="1"/>
    <col min="10500" max="10500" width="14.42578125" style="2" customWidth="1"/>
    <col min="10501" max="10501" width="18.7109375" style="2" customWidth="1"/>
    <col min="10502" max="10502" width="0.85546875" style="2" customWidth="1"/>
    <col min="10503" max="10503" width="10.28515625" style="2" customWidth="1"/>
    <col min="10504" max="10504" width="15" style="2" customWidth="1"/>
    <col min="10505" max="10720" width="0" style="2" hidden="1" customWidth="1"/>
    <col min="10721" max="10721" width="3" style="2" customWidth="1"/>
    <col min="10722" max="10722" width="7.85546875" style="2"/>
    <col min="10723" max="10724" width="1.140625" style="2" customWidth="1"/>
    <col min="10725" max="10725" width="7.85546875" style="2"/>
    <col min="10726" max="10726" width="2.7109375" style="2" customWidth="1"/>
    <col min="10727" max="10727" width="2.85546875" style="2" customWidth="1"/>
    <col min="10728" max="10728" width="3" style="2" customWidth="1"/>
    <col min="10729" max="10752" width="7.85546875" style="2"/>
    <col min="10753" max="10753" width="0.85546875" style="2" customWidth="1"/>
    <col min="10754" max="10754" width="64.85546875" style="2" customWidth="1"/>
    <col min="10755" max="10755" width="14.7109375" style="2" customWidth="1"/>
    <col min="10756" max="10756" width="14.42578125" style="2" customWidth="1"/>
    <col min="10757" max="10757" width="18.7109375" style="2" customWidth="1"/>
    <col min="10758" max="10758" width="0.85546875" style="2" customWidth="1"/>
    <col min="10759" max="10759" width="10.28515625" style="2" customWidth="1"/>
    <col min="10760" max="10760" width="15" style="2" customWidth="1"/>
    <col min="10761" max="10976" width="0" style="2" hidden="1" customWidth="1"/>
    <col min="10977" max="10977" width="3" style="2" customWidth="1"/>
    <col min="10978" max="10978" width="7.85546875" style="2"/>
    <col min="10979" max="10980" width="1.140625" style="2" customWidth="1"/>
    <col min="10981" max="10981" width="7.85546875" style="2"/>
    <col min="10982" max="10982" width="2.7109375" style="2" customWidth="1"/>
    <col min="10983" max="10983" width="2.85546875" style="2" customWidth="1"/>
    <col min="10984" max="10984" width="3" style="2" customWidth="1"/>
    <col min="10985" max="11008" width="7.85546875" style="2"/>
    <col min="11009" max="11009" width="0.85546875" style="2" customWidth="1"/>
    <col min="11010" max="11010" width="64.85546875" style="2" customWidth="1"/>
    <col min="11011" max="11011" width="14.7109375" style="2" customWidth="1"/>
    <col min="11012" max="11012" width="14.42578125" style="2" customWidth="1"/>
    <col min="11013" max="11013" width="18.7109375" style="2" customWidth="1"/>
    <col min="11014" max="11014" width="0.85546875" style="2" customWidth="1"/>
    <col min="11015" max="11015" width="10.28515625" style="2" customWidth="1"/>
    <col min="11016" max="11016" width="15" style="2" customWidth="1"/>
    <col min="11017" max="11232" width="0" style="2" hidden="1" customWidth="1"/>
    <col min="11233" max="11233" width="3" style="2" customWidth="1"/>
    <col min="11234" max="11234" width="7.85546875" style="2"/>
    <col min="11235" max="11236" width="1.140625" style="2" customWidth="1"/>
    <col min="11237" max="11237" width="7.85546875" style="2"/>
    <col min="11238" max="11238" width="2.7109375" style="2" customWidth="1"/>
    <col min="11239" max="11239" width="2.85546875" style="2" customWidth="1"/>
    <col min="11240" max="11240" width="3" style="2" customWidth="1"/>
    <col min="11241" max="11264" width="7.85546875" style="2"/>
    <col min="11265" max="11265" width="0.85546875" style="2" customWidth="1"/>
    <col min="11266" max="11266" width="64.85546875" style="2" customWidth="1"/>
    <col min="11267" max="11267" width="14.7109375" style="2" customWidth="1"/>
    <col min="11268" max="11268" width="14.42578125" style="2" customWidth="1"/>
    <col min="11269" max="11269" width="18.7109375" style="2" customWidth="1"/>
    <col min="11270" max="11270" width="0.85546875" style="2" customWidth="1"/>
    <col min="11271" max="11271" width="10.28515625" style="2" customWidth="1"/>
    <col min="11272" max="11272" width="15" style="2" customWidth="1"/>
    <col min="11273" max="11488" width="0" style="2" hidden="1" customWidth="1"/>
    <col min="11489" max="11489" width="3" style="2" customWidth="1"/>
    <col min="11490" max="11490" width="7.85546875" style="2"/>
    <col min="11491" max="11492" width="1.140625" style="2" customWidth="1"/>
    <col min="11493" max="11493" width="7.85546875" style="2"/>
    <col min="11494" max="11494" width="2.7109375" style="2" customWidth="1"/>
    <col min="11495" max="11495" width="2.85546875" style="2" customWidth="1"/>
    <col min="11496" max="11496" width="3" style="2" customWidth="1"/>
    <col min="11497" max="11520" width="7.85546875" style="2"/>
    <col min="11521" max="11521" width="0.85546875" style="2" customWidth="1"/>
    <col min="11522" max="11522" width="64.85546875" style="2" customWidth="1"/>
    <col min="11523" max="11523" width="14.7109375" style="2" customWidth="1"/>
    <col min="11524" max="11524" width="14.42578125" style="2" customWidth="1"/>
    <col min="11525" max="11525" width="18.7109375" style="2" customWidth="1"/>
    <col min="11526" max="11526" width="0.85546875" style="2" customWidth="1"/>
    <col min="11527" max="11527" width="10.28515625" style="2" customWidth="1"/>
    <col min="11528" max="11528" width="15" style="2" customWidth="1"/>
    <col min="11529" max="11744" width="0" style="2" hidden="1" customWidth="1"/>
    <col min="11745" max="11745" width="3" style="2" customWidth="1"/>
    <col min="11746" max="11746" width="7.85546875" style="2"/>
    <col min="11747" max="11748" width="1.140625" style="2" customWidth="1"/>
    <col min="11749" max="11749" width="7.85546875" style="2"/>
    <col min="11750" max="11750" width="2.7109375" style="2" customWidth="1"/>
    <col min="11751" max="11751" width="2.85546875" style="2" customWidth="1"/>
    <col min="11752" max="11752" width="3" style="2" customWidth="1"/>
    <col min="11753" max="11776" width="7.85546875" style="2"/>
    <col min="11777" max="11777" width="0.85546875" style="2" customWidth="1"/>
    <col min="11778" max="11778" width="64.85546875" style="2" customWidth="1"/>
    <col min="11779" max="11779" width="14.7109375" style="2" customWidth="1"/>
    <col min="11780" max="11780" width="14.42578125" style="2" customWidth="1"/>
    <col min="11781" max="11781" width="18.7109375" style="2" customWidth="1"/>
    <col min="11782" max="11782" width="0.85546875" style="2" customWidth="1"/>
    <col min="11783" max="11783" width="10.28515625" style="2" customWidth="1"/>
    <col min="11784" max="11784" width="15" style="2" customWidth="1"/>
    <col min="11785" max="12000" width="0" style="2" hidden="1" customWidth="1"/>
    <col min="12001" max="12001" width="3" style="2" customWidth="1"/>
    <col min="12002" max="12002" width="7.85546875" style="2"/>
    <col min="12003" max="12004" width="1.140625" style="2" customWidth="1"/>
    <col min="12005" max="12005" width="7.85546875" style="2"/>
    <col min="12006" max="12006" width="2.7109375" style="2" customWidth="1"/>
    <col min="12007" max="12007" width="2.85546875" style="2" customWidth="1"/>
    <col min="12008" max="12008" width="3" style="2" customWidth="1"/>
    <col min="12009" max="12032" width="7.85546875" style="2"/>
    <col min="12033" max="12033" width="0.85546875" style="2" customWidth="1"/>
    <col min="12034" max="12034" width="64.85546875" style="2" customWidth="1"/>
    <col min="12035" max="12035" width="14.7109375" style="2" customWidth="1"/>
    <col min="12036" max="12036" width="14.42578125" style="2" customWidth="1"/>
    <col min="12037" max="12037" width="18.7109375" style="2" customWidth="1"/>
    <col min="12038" max="12038" width="0.85546875" style="2" customWidth="1"/>
    <col min="12039" max="12039" width="10.28515625" style="2" customWidth="1"/>
    <col min="12040" max="12040" width="15" style="2" customWidth="1"/>
    <col min="12041" max="12256" width="0" style="2" hidden="1" customWidth="1"/>
    <col min="12257" max="12257" width="3" style="2" customWidth="1"/>
    <col min="12258" max="12258" width="7.85546875" style="2"/>
    <col min="12259" max="12260" width="1.140625" style="2" customWidth="1"/>
    <col min="12261" max="12261" width="7.85546875" style="2"/>
    <col min="12262" max="12262" width="2.7109375" style="2" customWidth="1"/>
    <col min="12263" max="12263" width="2.85546875" style="2" customWidth="1"/>
    <col min="12264" max="12264" width="3" style="2" customWidth="1"/>
    <col min="12265" max="12288" width="7.85546875" style="2"/>
    <col min="12289" max="12289" width="0.85546875" style="2" customWidth="1"/>
    <col min="12290" max="12290" width="64.85546875" style="2" customWidth="1"/>
    <col min="12291" max="12291" width="14.7109375" style="2" customWidth="1"/>
    <col min="12292" max="12292" width="14.42578125" style="2" customWidth="1"/>
    <col min="12293" max="12293" width="18.7109375" style="2" customWidth="1"/>
    <col min="12294" max="12294" width="0.85546875" style="2" customWidth="1"/>
    <col min="12295" max="12295" width="10.28515625" style="2" customWidth="1"/>
    <col min="12296" max="12296" width="15" style="2" customWidth="1"/>
    <col min="12297" max="12512" width="0" style="2" hidden="1" customWidth="1"/>
    <col min="12513" max="12513" width="3" style="2" customWidth="1"/>
    <col min="12514" max="12514" width="7.85546875" style="2"/>
    <col min="12515" max="12516" width="1.140625" style="2" customWidth="1"/>
    <col min="12517" max="12517" width="7.85546875" style="2"/>
    <col min="12518" max="12518" width="2.7109375" style="2" customWidth="1"/>
    <col min="12519" max="12519" width="2.85546875" style="2" customWidth="1"/>
    <col min="12520" max="12520" width="3" style="2" customWidth="1"/>
    <col min="12521" max="12544" width="7.85546875" style="2"/>
    <col min="12545" max="12545" width="0.85546875" style="2" customWidth="1"/>
    <col min="12546" max="12546" width="64.85546875" style="2" customWidth="1"/>
    <col min="12547" max="12547" width="14.7109375" style="2" customWidth="1"/>
    <col min="12548" max="12548" width="14.42578125" style="2" customWidth="1"/>
    <col min="12549" max="12549" width="18.7109375" style="2" customWidth="1"/>
    <col min="12550" max="12550" width="0.85546875" style="2" customWidth="1"/>
    <col min="12551" max="12551" width="10.28515625" style="2" customWidth="1"/>
    <col min="12552" max="12552" width="15" style="2" customWidth="1"/>
    <col min="12553" max="12768" width="0" style="2" hidden="1" customWidth="1"/>
    <col min="12769" max="12769" width="3" style="2" customWidth="1"/>
    <col min="12770" max="12770" width="7.85546875" style="2"/>
    <col min="12771" max="12772" width="1.140625" style="2" customWidth="1"/>
    <col min="12773" max="12773" width="7.85546875" style="2"/>
    <col min="12774" max="12774" width="2.7109375" style="2" customWidth="1"/>
    <col min="12775" max="12775" width="2.85546875" style="2" customWidth="1"/>
    <col min="12776" max="12776" width="3" style="2" customWidth="1"/>
    <col min="12777" max="12800" width="7.85546875" style="2"/>
    <col min="12801" max="12801" width="0.85546875" style="2" customWidth="1"/>
    <col min="12802" max="12802" width="64.85546875" style="2" customWidth="1"/>
    <col min="12803" max="12803" width="14.7109375" style="2" customWidth="1"/>
    <col min="12804" max="12804" width="14.42578125" style="2" customWidth="1"/>
    <col min="12805" max="12805" width="18.7109375" style="2" customWidth="1"/>
    <col min="12806" max="12806" width="0.85546875" style="2" customWidth="1"/>
    <col min="12807" max="12807" width="10.28515625" style="2" customWidth="1"/>
    <col min="12808" max="12808" width="15" style="2" customWidth="1"/>
    <col min="12809" max="13024" width="0" style="2" hidden="1" customWidth="1"/>
    <col min="13025" max="13025" width="3" style="2" customWidth="1"/>
    <col min="13026" max="13026" width="7.85546875" style="2"/>
    <col min="13027" max="13028" width="1.140625" style="2" customWidth="1"/>
    <col min="13029" max="13029" width="7.85546875" style="2"/>
    <col min="13030" max="13030" width="2.7109375" style="2" customWidth="1"/>
    <col min="13031" max="13031" width="2.85546875" style="2" customWidth="1"/>
    <col min="13032" max="13032" width="3" style="2" customWidth="1"/>
    <col min="13033" max="13056" width="7.85546875" style="2"/>
    <col min="13057" max="13057" width="0.85546875" style="2" customWidth="1"/>
    <col min="13058" max="13058" width="64.85546875" style="2" customWidth="1"/>
    <col min="13059" max="13059" width="14.7109375" style="2" customWidth="1"/>
    <col min="13060" max="13060" width="14.42578125" style="2" customWidth="1"/>
    <col min="13061" max="13061" width="18.7109375" style="2" customWidth="1"/>
    <col min="13062" max="13062" width="0.85546875" style="2" customWidth="1"/>
    <col min="13063" max="13063" width="10.28515625" style="2" customWidth="1"/>
    <col min="13064" max="13064" width="15" style="2" customWidth="1"/>
    <col min="13065" max="13280" width="0" style="2" hidden="1" customWidth="1"/>
    <col min="13281" max="13281" width="3" style="2" customWidth="1"/>
    <col min="13282" max="13282" width="7.85546875" style="2"/>
    <col min="13283" max="13284" width="1.140625" style="2" customWidth="1"/>
    <col min="13285" max="13285" width="7.85546875" style="2"/>
    <col min="13286" max="13286" width="2.7109375" style="2" customWidth="1"/>
    <col min="13287" max="13287" width="2.85546875" style="2" customWidth="1"/>
    <col min="13288" max="13288" width="3" style="2" customWidth="1"/>
    <col min="13289" max="13312" width="7.85546875" style="2"/>
    <col min="13313" max="13313" width="0.85546875" style="2" customWidth="1"/>
    <col min="13314" max="13314" width="64.85546875" style="2" customWidth="1"/>
    <col min="13315" max="13315" width="14.7109375" style="2" customWidth="1"/>
    <col min="13316" max="13316" width="14.42578125" style="2" customWidth="1"/>
    <col min="13317" max="13317" width="18.7109375" style="2" customWidth="1"/>
    <col min="13318" max="13318" width="0.85546875" style="2" customWidth="1"/>
    <col min="13319" max="13319" width="10.28515625" style="2" customWidth="1"/>
    <col min="13320" max="13320" width="15" style="2" customWidth="1"/>
    <col min="13321" max="13536" width="0" style="2" hidden="1" customWidth="1"/>
    <col min="13537" max="13537" width="3" style="2" customWidth="1"/>
    <col min="13538" max="13538" width="7.85546875" style="2"/>
    <col min="13539" max="13540" width="1.140625" style="2" customWidth="1"/>
    <col min="13541" max="13541" width="7.85546875" style="2"/>
    <col min="13542" max="13542" width="2.7109375" style="2" customWidth="1"/>
    <col min="13543" max="13543" width="2.85546875" style="2" customWidth="1"/>
    <col min="13544" max="13544" width="3" style="2" customWidth="1"/>
    <col min="13545" max="13568" width="7.85546875" style="2"/>
    <col min="13569" max="13569" width="0.85546875" style="2" customWidth="1"/>
    <col min="13570" max="13570" width="64.85546875" style="2" customWidth="1"/>
    <col min="13571" max="13571" width="14.7109375" style="2" customWidth="1"/>
    <col min="13572" max="13572" width="14.42578125" style="2" customWidth="1"/>
    <col min="13573" max="13573" width="18.7109375" style="2" customWidth="1"/>
    <col min="13574" max="13574" width="0.85546875" style="2" customWidth="1"/>
    <col min="13575" max="13575" width="10.28515625" style="2" customWidth="1"/>
    <col min="13576" max="13576" width="15" style="2" customWidth="1"/>
    <col min="13577" max="13792" width="0" style="2" hidden="1" customWidth="1"/>
    <col min="13793" max="13793" width="3" style="2" customWidth="1"/>
    <col min="13794" max="13794" width="7.85546875" style="2"/>
    <col min="13795" max="13796" width="1.140625" style="2" customWidth="1"/>
    <col min="13797" max="13797" width="7.85546875" style="2"/>
    <col min="13798" max="13798" width="2.7109375" style="2" customWidth="1"/>
    <col min="13799" max="13799" width="2.85546875" style="2" customWidth="1"/>
    <col min="13800" max="13800" width="3" style="2" customWidth="1"/>
    <col min="13801" max="13824" width="7.85546875" style="2"/>
    <col min="13825" max="13825" width="0.85546875" style="2" customWidth="1"/>
    <col min="13826" max="13826" width="64.85546875" style="2" customWidth="1"/>
    <col min="13827" max="13827" width="14.7109375" style="2" customWidth="1"/>
    <col min="13828" max="13828" width="14.42578125" style="2" customWidth="1"/>
    <col min="13829" max="13829" width="18.7109375" style="2" customWidth="1"/>
    <col min="13830" max="13830" width="0.85546875" style="2" customWidth="1"/>
    <col min="13831" max="13831" width="10.28515625" style="2" customWidth="1"/>
    <col min="13832" max="13832" width="15" style="2" customWidth="1"/>
    <col min="13833" max="14048" width="0" style="2" hidden="1" customWidth="1"/>
    <col min="14049" max="14049" width="3" style="2" customWidth="1"/>
    <col min="14050" max="14050" width="7.85546875" style="2"/>
    <col min="14051" max="14052" width="1.140625" style="2" customWidth="1"/>
    <col min="14053" max="14053" width="7.85546875" style="2"/>
    <col min="14054" max="14054" width="2.7109375" style="2" customWidth="1"/>
    <col min="14055" max="14055" width="2.85546875" style="2" customWidth="1"/>
    <col min="14056" max="14056" width="3" style="2" customWidth="1"/>
    <col min="14057" max="14080" width="7.85546875" style="2"/>
    <col min="14081" max="14081" width="0.85546875" style="2" customWidth="1"/>
    <col min="14082" max="14082" width="64.85546875" style="2" customWidth="1"/>
    <col min="14083" max="14083" width="14.7109375" style="2" customWidth="1"/>
    <col min="14084" max="14084" width="14.42578125" style="2" customWidth="1"/>
    <col min="14085" max="14085" width="18.7109375" style="2" customWidth="1"/>
    <col min="14086" max="14086" width="0.85546875" style="2" customWidth="1"/>
    <col min="14087" max="14087" width="10.28515625" style="2" customWidth="1"/>
    <col min="14088" max="14088" width="15" style="2" customWidth="1"/>
    <col min="14089" max="14304" width="0" style="2" hidden="1" customWidth="1"/>
    <col min="14305" max="14305" width="3" style="2" customWidth="1"/>
    <col min="14306" max="14306" width="7.85546875" style="2"/>
    <col min="14307" max="14308" width="1.140625" style="2" customWidth="1"/>
    <col min="14309" max="14309" width="7.85546875" style="2"/>
    <col min="14310" max="14310" width="2.7109375" style="2" customWidth="1"/>
    <col min="14311" max="14311" width="2.85546875" style="2" customWidth="1"/>
    <col min="14312" max="14312" width="3" style="2" customWidth="1"/>
    <col min="14313" max="14336" width="7.85546875" style="2"/>
    <col min="14337" max="14337" width="0.85546875" style="2" customWidth="1"/>
    <col min="14338" max="14338" width="64.85546875" style="2" customWidth="1"/>
    <col min="14339" max="14339" width="14.7109375" style="2" customWidth="1"/>
    <col min="14340" max="14340" width="14.42578125" style="2" customWidth="1"/>
    <col min="14341" max="14341" width="18.7109375" style="2" customWidth="1"/>
    <col min="14342" max="14342" width="0.85546875" style="2" customWidth="1"/>
    <col min="14343" max="14343" width="10.28515625" style="2" customWidth="1"/>
    <col min="14344" max="14344" width="15" style="2" customWidth="1"/>
    <col min="14345" max="14560" width="0" style="2" hidden="1" customWidth="1"/>
    <col min="14561" max="14561" width="3" style="2" customWidth="1"/>
    <col min="14562" max="14562" width="7.85546875" style="2"/>
    <col min="14563" max="14564" width="1.140625" style="2" customWidth="1"/>
    <col min="14565" max="14565" width="7.85546875" style="2"/>
    <col min="14566" max="14566" width="2.7109375" style="2" customWidth="1"/>
    <col min="14567" max="14567" width="2.85546875" style="2" customWidth="1"/>
    <col min="14568" max="14568" width="3" style="2" customWidth="1"/>
    <col min="14569" max="14592" width="7.85546875" style="2"/>
    <col min="14593" max="14593" width="0.85546875" style="2" customWidth="1"/>
    <col min="14594" max="14594" width="64.85546875" style="2" customWidth="1"/>
    <col min="14595" max="14595" width="14.7109375" style="2" customWidth="1"/>
    <col min="14596" max="14596" width="14.42578125" style="2" customWidth="1"/>
    <col min="14597" max="14597" width="18.7109375" style="2" customWidth="1"/>
    <col min="14598" max="14598" width="0.85546875" style="2" customWidth="1"/>
    <col min="14599" max="14599" width="10.28515625" style="2" customWidth="1"/>
    <col min="14600" max="14600" width="15" style="2" customWidth="1"/>
    <col min="14601" max="14816" width="0" style="2" hidden="1" customWidth="1"/>
    <col min="14817" max="14817" width="3" style="2" customWidth="1"/>
    <col min="14818" max="14818" width="7.85546875" style="2"/>
    <col min="14819" max="14820" width="1.140625" style="2" customWidth="1"/>
    <col min="14821" max="14821" width="7.85546875" style="2"/>
    <col min="14822" max="14822" width="2.7109375" style="2" customWidth="1"/>
    <col min="14823" max="14823" width="2.85546875" style="2" customWidth="1"/>
    <col min="14824" max="14824" width="3" style="2" customWidth="1"/>
    <col min="14825" max="14848" width="7.85546875" style="2"/>
    <col min="14849" max="14849" width="0.85546875" style="2" customWidth="1"/>
    <col min="14850" max="14850" width="64.85546875" style="2" customWidth="1"/>
    <col min="14851" max="14851" width="14.7109375" style="2" customWidth="1"/>
    <col min="14852" max="14852" width="14.42578125" style="2" customWidth="1"/>
    <col min="14853" max="14853" width="18.7109375" style="2" customWidth="1"/>
    <col min="14854" max="14854" width="0.85546875" style="2" customWidth="1"/>
    <col min="14855" max="14855" width="10.28515625" style="2" customWidth="1"/>
    <col min="14856" max="14856" width="15" style="2" customWidth="1"/>
    <col min="14857" max="15072" width="0" style="2" hidden="1" customWidth="1"/>
    <col min="15073" max="15073" width="3" style="2" customWidth="1"/>
    <col min="15074" max="15074" width="7.85546875" style="2"/>
    <col min="15075" max="15076" width="1.140625" style="2" customWidth="1"/>
    <col min="15077" max="15077" width="7.85546875" style="2"/>
    <col min="15078" max="15078" width="2.7109375" style="2" customWidth="1"/>
    <col min="15079" max="15079" width="2.85546875" style="2" customWidth="1"/>
    <col min="15080" max="15080" width="3" style="2" customWidth="1"/>
    <col min="15081" max="15104" width="7.85546875" style="2"/>
    <col min="15105" max="15105" width="0.85546875" style="2" customWidth="1"/>
    <col min="15106" max="15106" width="64.85546875" style="2" customWidth="1"/>
    <col min="15107" max="15107" width="14.7109375" style="2" customWidth="1"/>
    <col min="15108" max="15108" width="14.42578125" style="2" customWidth="1"/>
    <col min="15109" max="15109" width="18.7109375" style="2" customWidth="1"/>
    <col min="15110" max="15110" width="0.85546875" style="2" customWidth="1"/>
    <col min="15111" max="15111" width="10.28515625" style="2" customWidth="1"/>
    <col min="15112" max="15112" width="15" style="2" customWidth="1"/>
    <col min="15113" max="15328" width="0" style="2" hidden="1" customWidth="1"/>
    <col min="15329" max="15329" width="3" style="2" customWidth="1"/>
    <col min="15330" max="15330" width="7.85546875" style="2"/>
    <col min="15331" max="15332" width="1.140625" style="2" customWidth="1"/>
    <col min="15333" max="15333" width="7.85546875" style="2"/>
    <col min="15334" max="15334" width="2.7109375" style="2" customWidth="1"/>
    <col min="15335" max="15335" width="2.85546875" style="2" customWidth="1"/>
    <col min="15336" max="15336" width="3" style="2" customWidth="1"/>
    <col min="15337" max="15360" width="7.85546875" style="2"/>
    <col min="15361" max="15361" width="0.85546875" style="2" customWidth="1"/>
    <col min="15362" max="15362" width="64.85546875" style="2" customWidth="1"/>
    <col min="15363" max="15363" width="14.7109375" style="2" customWidth="1"/>
    <col min="15364" max="15364" width="14.42578125" style="2" customWidth="1"/>
    <col min="15365" max="15365" width="18.7109375" style="2" customWidth="1"/>
    <col min="15366" max="15366" width="0.85546875" style="2" customWidth="1"/>
    <col min="15367" max="15367" width="10.28515625" style="2" customWidth="1"/>
    <col min="15368" max="15368" width="15" style="2" customWidth="1"/>
    <col min="15369" max="15584" width="0" style="2" hidden="1" customWidth="1"/>
    <col min="15585" max="15585" width="3" style="2" customWidth="1"/>
    <col min="15586" max="15586" width="7.85546875" style="2"/>
    <col min="15587" max="15588" width="1.140625" style="2" customWidth="1"/>
    <col min="15589" max="15589" width="7.85546875" style="2"/>
    <col min="15590" max="15590" width="2.7109375" style="2" customWidth="1"/>
    <col min="15591" max="15591" width="2.85546875" style="2" customWidth="1"/>
    <col min="15592" max="15592" width="3" style="2" customWidth="1"/>
    <col min="15593" max="15616" width="7.85546875" style="2"/>
    <col min="15617" max="15617" width="0.85546875" style="2" customWidth="1"/>
    <col min="15618" max="15618" width="64.85546875" style="2" customWidth="1"/>
    <col min="15619" max="15619" width="14.7109375" style="2" customWidth="1"/>
    <col min="15620" max="15620" width="14.42578125" style="2" customWidth="1"/>
    <col min="15621" max="15621" width="18.7109375" style="2" customWidth="1"/>
    <col min="15622" max="15622" width="0.85546875" style="2" customWidth="1"/>
    <col min="15623" max="15623" width="10.28515625" style="2" customWidth="1"/>
    <col min="15624" max="15624" width="15" style="2" customWidth="1"/>
    <col min="15625" max="15840" width="0" style="2" hidden="1" customWidth="1"/>
    <col min="15841" max="15841" width="3" style="2" customWidth="1"/>
    <col min="15842" max="15842" width="7.85546875" style="2"/>
    <col min="15843" max="15844" width="1.140625" style="2" customWidth="1"/>
    <col min="15845" max="15845" width="7.85546875" style="2"/>
    <col min="15846" max="15846" width="2.7109375" style="2" customWidth="1"/>
    <col min="15847" max="15847" width="2.85546875" style="2" customWidth="1"/>
    <col min="15848" max="15848" width="3" style="2" customWidth="1"/>
    <col min="15849" max="15872" width="7.85546875" style="2"/>
    <col min="15873" max="15873" width="0.85546875" style="2" customWidth="1"/>
    <col min="15874" max="15874" width="64.85546875" style="2" customWidth="1"/>
    <col min="15875" max="15875" width="14.7109375" style="2" customWidth="1"/>
    <col min="15876" max="15876" width="14.42578125" style="2" customWidth="1"/>
    <col min="15877" max="15877" width="18.7109375" style="2" customWidth="1"/>
    <col min="15878" max="15878" width="0.85546875" style="2" customWidth="1"/>
    <col min="15879" max="15879" width="10.28515625" style="2" customWidth="1"/>
    <col min="15880" max="15880" width="15" style="2" customWidth="1"/>
    <col min="15881" max="16096" width="0" style="2" hidden="1" customWidth="1"/>
    <col min="16097" max="16097" width="3" style="2" customWidth="1"/>
    <col min="16098" max="16098" width="7.85546875" style="2"/>
    <col min="16099" max="16100" width="1.140625" style="2" customWidth="1"/>
    <col min="16101" max="16101" width="7.85546875" style="2"/>
    <col min="16102" max="16102" width="2.7109375" style="2" customWidth="1"/>
    <col min="16103" max="16103" width="2.85546875" style="2" customWidth="1"/>
    <col min="16104" max="16104" width="3" style="2" customWidth="1"/>
    <col min="16105" max="16128" width="7.85546875" style="2"/>
    <col min="16129" max="16129" width="0.85546875" style="2" customWidth="1"/>
    <col min="16130" max="16130" width="64.85546875" style="2" customWidth="1"/>
    <col min="16131" max="16131" width="14.7109375" style="2" customWidth="1"/>
    <col min="16132" max="16132" width="14.42578125" style="2" customWidth="1"/>
    <col min="16133" max="16133" width="18.7109375" style="2" customWidth="1"/>
    <col min="16134" max="16134" width="0.85546875" style="2" customWidth="1"/>
    <col min="16135" max="16135" width="10.28515625" style="2" customWidth="1"/>
    <col min="16136" max="16136" width="15" style="2" customWidth="1"/>
    <col min="16137" max="16352" width="0" style="2" hidden="1" customWidth="1"/>
    <col min="16353" max="16353" width="3" style="2" customWidth="1"/>
    <col min="16354" max="16354" width="7.85546875" style="2"/>
    <col min="16355" max="16356" width="1.140625" style="2" customWidth="1"/>
    <col min="16357" max="16357" width="7.85546875" style="2"/>
    <col min="16358" max="16358" width="2.7109375" style="2" customWidth="1"/>
    <col min="16359" max="16359" width="2.85546875" style="2" customWidth="1"/>
    <col min="16360" max="16360" width="3" style="2" customWidth="1"/>
    <col min="16361" max="16384" width="7.85546875" style="2"/>
  </cols>
  <sheetData>
    <row r="1" spans="2:168" ht="2.25" customHeight="1" thickBot="1"/>
    <row r="2" spans="2:168" ht="21" thickBot="1">
      <c r="B2" s="265"/>
      <c r="C2" s="266"/>
      <c r="D2" s="266"/>
      <c r="E2" s="267"/>
      <c r="F2" s="219"/>
      <c r="EW2" s="5" t="str">
        <f>IF(AND(EQ4&gt;25,EQ4&lt;30),EQ4,"")</f>
        <v/>
      </c>
      <c r="FG2" s="6"/>
      <c r="FH2" s="7"/>
      <c r="FI2" s="7"/>
      <c r="FJ2" s="7"/>
      <c r="FK2" s="7"/>
      <c r="FL2" s="8"/>
    </row>
    <row r="3" spans="2:168" ht="15" customHeight="1">
      <c r="B3" s="9" t="s">
        <v>0</v>
      </c>
      <c r="C3" s="268" t="s">
        <v>221</v>
      </c>
      <c r="D3" s="269"/>
      <c r="E3" s="270" t="s">
        <v>1</v>
      </c>
      <c r="F3" s="220"/>
      <c r="EO3" s="10"/>
      <c r="FG3" s="6"/>
      <c r="FH3" s="7"/>
      <c r="FI3" s="7"/>
      <c r="FJ3" s="11"/>
      <c r="FK3" s="7"/>
      <c r="FL3" s="8"/>
    </row>
    <row r="4" spans="2:168" ht="15" customHeight="1" thickBot="1">
      <c r="B4" s="9" t="s">
        <v>2</v>
      </c>
      <c r="C4" s="273" t="s">
        <v>3</v>
      </c>
      <c r="D4" s="274"/>
      <c r="E4" s="271"/>
      <c r="F4" s="220"/>
      <c r="FG4" s="6"/>
      <c r="FH4" s="12"/>
      <c r="FI4" s="12"/>
      <c r="FJ4" s="13"/>
      <c r="FK4" s="14"/>
      <c r="FL4" s="8"/>
    </row>
    <row r="5" spans="2:168" ht="15.75">
      <c r="B5" s="15"/>
      <c r="C5" s="215"/>
      <c r="D5" s="215"/>
      <c r="E5" s="271"/>
      <c r="F5" s="220"/>
      <c r="FG5" s="6"/>
      <c r="FH5" s="12"/>
      <c r="FI5" s="12"/>
      <c r="FJ5" s="13"/>
      <c r="FK5" s="14"/>
      <c r="FL5" s="8"/>
    </row>
    <row r="6" spans="2:168">
      <c r="B6" s="261" t="s">
        <v>223</v>
      </c>
      <c r="C6" s="216" t="s">
        <v>4</v>
      </c>
      <c r="D6" s="17">
        <v>25722</v>
      </c>
      <c r="E6" s="271"/>
      <c r="F6" s="220"/>
      <c r="FG6" s="6"/>
      <c r="FH6" s="12"/>
      <c r="FI6" s="12"/>
      <c r="FJ6" s="12"/>
      <c r="FK6" s="14"/>
      <c r="FL6" s="8"/>
    </row>
    <row r="7" spans="2:168" ht="16.5" thickBot="1">
      <c r="B7" s="259" t="s">
        <v>208</v>
      </c>
      <c r="C7" s="217" t="s">
        <v>5</v>
      </c>
      <c r="D7" s="218">
        <f ca="1">DATEDIF(D6,TODAY(),"Y")</f>
        <v>53</v>
      </c>
      <c r="E7" s="272"/>
      <c r="F7" s="220"/>
      <c r="FA7" s="19">
        <f ca="1">TODAY()</f>
        <v>45085</v>
      </c>
      <c r="FG7" s="6"/>
      <c r="FH7" s="12"/>
      <c r="FI7" s="12"/>
      <c r="FJ7" s="12"/>
      <c r="FK7" s="14"/>
      <c r="FL7" s="8"/>
    </row>
    <row r="8" spans="2:168" ht="2.25" customHeight="1" thickBot="1">
      <c r="B8" s="18"/>
      <c r="C8" s="221"/>
      <c r="D8" s="221"/>
      <c r="E8" s="20"/>
      <c r="F8" s="220"/>
      <c r="FA8" s="3" t="s">
        <v>6</v>
      </c>
      <c r="FG8" s="6"/>
      <c r="FH8" s="21"/>
      <c r="FI8" s="12"/>
      <c r="FJ8" s="12"/>
      <c r="FK8" s="14"/>
      <c r="FL8" s="8"/>
    </row>
    <row r="9" spans="2:168" ht="26.25" customHeight="1" thickBot="1">
      <c r="B9" s="275" t="s">
        <v>7</v>
      </c>
      <c r="C9" s="276"/>
      <c r="D9" s="276"/>
      <c r="E9" s="277"/>
      <c r="F9" s="220"/>
      <c r="FA9" s="3" t="s">
        <v>6</v>
      </c>
    </row>
    <row r="10" spans="2:168" ht="18.75" thickBot="1">
      <c r="B10" s="262" t="s">
        <v>8</v>
      </c>
      <c r="C10" s="263"/>
      <c r="D10" s="264"/>
      <c r="E10" s="22">
        <v>1500000</v>
      </c>
      <c r="F10" s="220"/>
      <c r="FA10" s="3" t="s">
        <v>9</v>
      </c>
    </row>
    <row r="11" spans="2:168" ht="18.75" thickBot="1">
      <c r="B11" s="278" t="s">
        <v>10</v>
      </c>
      <c r="C11" s="279"/>
      <c r="D11" s="280"/>
      <c r="E11" s="23">
        <v>50000</v>
      </c>
      <c r="F11" s="220"/>
    </row>
    <row r="12" spans="2:168" ht="18.75" thickBot="1">
      <c r="B12" s="281" t="s">
        <v>11</v>
      </c>
      <c r="C12" s="282"/>
      <c r="D12" s="283"/>
      <c r="E12" s="24">
        <f>SUM(E10:E11)</f>
        <v>1550000</v>
      </c>
      <c r="F12" s="220"/>
    </row>
    <row r="13" spans="2:168" ht="15.75" customHeight="1" thickBot="1">
      <c r="B13" s="284" t="s">
        <v>12</v>
      </c>
      <c r="C13" s="285"/>
      <c r="D13" s="286"/>
      <c r="E13" s="25">
        <v>50000</v>
      </c>
      <c r="F13" s="220"/>
      <c r="G13" s="26"/>
      <c r="H13" s="26"/>
      <c r="I13" s="27"/>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R13" s="29"/>
    </row>
    <row r="14" spans="2:168" ht="15.75" customHeight="1" thickBot="1">
      <c r="B14" s="287" t="s">
        <v>13</v>
      </c>
      <c r="C14" s="288"/>
      <c r="D14" s="289"/>
      <c r="E14" s="30">
        <v>0</v>
      </c>
      <c r="F14" s="220"/>
      <c r="G14" s="290" t="s">
        <v>14</v>
      </c>
      <c r="H14" s="291"/>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R14" s="29"/>
    </row>
    <row r="15" spans="2:168" ht="15.75" customHeight="1" thickBot="1">
      <c r="B15" s="287" t="s">
        <v>15</v>
      </c>
      <c r="C15" s="288"/>
      <c r="D15" s="289"/>
      <c r="E15" s="30">
        <v>0</v>
      </c>
      <c r="F15" s="220"/>
      <c r="G15" s="292"/>
      <c r="H15" s="293"/>
      <c r="I15" s="27"/>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R15" s="29"/>
    </row>
    <row r="16" spans="2:168" ht="15.75" customHeight="1" thickBot="1">
      <c r="B16" s="287" t="s">
        <v>16</v>
      </c>
      <c r="C16" s="288"/>
      <c r="D16" s="289"/>
      <c r="E16" s="30">
        <v>0</v>
      </c>
      <c r="F16" s="220"/>
      <c r="G16" s="292"/>
      <c r="H16" s="293"/>
      <c r="I16" s="27"/>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R16" s="29"/>
    </row>
    <row r="17" spans="2:215" ht="15.75" customHeight="1" thickBot="1">
      <c r="B17" s="287" t="s">
        <v>17</v>
      </c>
      <c r="C17" s="288"/>
      <c r="D17" s="289"/>
      <c r="E17" s="30">
        <v>0</v>
      </c>
      <c r="F17" s="220"/>
      <c r="G17" s="292"/>
      <c r="H17" s="293"/>
      <c r="I17" s="27"/>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R17" s="29"/>
    </row>
    <row r="18" spans="2:215" ht="15.75" customHeight="1" thickBot="1">
      <c r="B18" s="287" t="s">
        <v>18</v>
      </c>
      <c r="C18" s="288"/>
      <c r="D18" s="289"/>
      <c r="E18" s="30">
        <v>0</v>
      </c>
      <c r="F18" s="220"/>
      <c r="G18" s="294"/>
      <c r="H18" s="295"/>
      <c r="I18" s="27"/>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R18" s="29"/>
    </row>
    <row r="19" spans="2:215" ht="18.75" thickBot="1">
      <c r="B19" s="297" t="s">
        <v>19</v>
      </c>
      <c r="C19" s="298"/>
      <c r="D19" s="299"/>
      <c r="E19" s="24">
        <f>SUM(E12-E13-E14-E15-E16-E17-E18,0)</f>
        <v>1500000</v>
      </c>
      <c r="F19" s="220"/>
      <c r="G19" s="26"/>
      <c r="H19" s="26"/>
      <c r="I19" s="27"/>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R19" s="29">
        <f>ROUND(IF(E19&gt;600000,(600000-300000)*5/100,(E19-300000)*5/100),0)</f>
        <v>15000</v>
      </c>
      <c r="ES19" s="3">
        <f>ROUND(IF(E19&gt;300000,ER19,ET19),0)</f>
        <v>15000</v>
      </c>
      <c r="ET19" s="3">
        <v>0</v>
      </c>
      <c r="EW19" s="5" t="str">
        <f>IF(AND(EQ4&gt;25,EQ4&lt;30),EQ4,"")</f>
        <v/>
      </c>
      <c r="EX19" s="31"/>
    </row>
    <row r="20" spans="2:215" ht="15.75" thickTop="1">
      <c r="B20" s="287" t="s">
        <v>20</v>
      </c>
      <c r="C20" s="288"/>
      <c r="D20" s="289"/>
      <c r="E20" s="32">
        <f>ER26</f>
        <v>0</v>
      </c>
      <c r="F20" s="220"/>
      <c r="G20" s="26"/>
      <c r="H20" s="26"/>
      <c r="I20" s="2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R20" s="29">
        <f>ROUND(IF(E19&gt;900000,(900000-600000)*10/100,(E19-600000)*10/100),0)</f>
        <v>30000</v>
      </c>
      <c r="ES20" s="3">
        <f>ROUND(IF(E19&gt;600000,ER20,ET20),0)</f>
        <v>30000</v>
      </c>
      <c r="ET20" s="3">
        <v>0</v>
      </c>
    </row>
    <row r="21" spans="2:215" ht="18.75" thickBot="1">
      <c r="B21" s="287" t="s">
        <v>21</v>
      </c>
      <c r="C21" s="288"/>
      <c r="D21" s="289"/>
      <c r="E21" s="33">
        <f>ES24</f>
        <v>150000</v>
      </c>
      <c r="F21" s="220"/>
      <c r="G21" s="26"/>
      <c r="H21" s="26"/>
      <c r="I21" s="27"/>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R21" s="29">
        <f>ROUND(IF(E19&gt;1200000,(1200000-900000)*15/100,(E19-900000)*15/100),0)</f>
        <v>45000</v>
      </c>
      <c r="ES21" s="3">
        <f>IF(E19&gt;900000,ER21,ET21)</f>
        <v>45000</v>
      </c>
      <c r="ET21" s="3">
        <v>0</v>
      </c>
    </row>
    <row r="22" spans="2:215" ht="15.75" thickTop="1">
      <c r="B22" s="287" t="s">
        <v>215</v>
      </c>
      <c r="C22" s="288"/>
      <c r="D22" s="289"/>
      <c r="E22" s="34">
        <f>ET31</f>
        <v>0</v>
      </c>
      <c r="F22" s="220"/>
      <c r="ER22" s="29">
        <f>ROUND(IF(E19&gt;1500000,(1500000-1200000)*20/100,(E19-1200000)*20/100),0)</f>
        <v>60000</v>
      </c>
      <c r="ES22" s="3">
        <f>IF(E19&gt;1200000,ER22,ET22)</f>
        <v>60000</v>
      </c>
      <c r="ET22" s="3">
        <v>0</v>
      </c>
    </row>
    <row r="23" spans="2:215" ht="17.25" thickBot="1">
      <c r="B23" s="287" t="s">
        <v>22</v>
      </c>
      <c r="C23" s="288"/>
      <c r="D23" s="289"/>
      <c r="E23" s="35">
        <f>ES26</f>
        <v>6000</v>
      </c>
      <c r="F23" s="220"/>
      <c r="ER23" s="31">
        <f>(E19-1500000)*30/100</f>
        <v>0</v>
      </c>
      <c r="ES23" s="3">
        <f>IF(E19&gt;1500000,ER23,ET23)</f>
        <v>0</v>
      </c>
      <c r="ET23" s="3">
        <v>0</v>
      </c>
    </row>
    <row r="24" spans="2:215" ht="19.5" thickTop="1" thickBot="1">
      <c r="B24" s="300" t="s">
        <v>23</v>
      </c>
      <c r="C24" s="301"/>
      <c r="D24" s="302"/>
      <c r="E24" s="36">
        <f>ROUND(SUM(E21:E23),0)</f>
        <v>156000</v>
      </c>
      <c r="F24" s="220"/>
      <c r="ER24" s="29" t="s">
        <v>24</v>
      </c>
      <c r="ES24" s="3">
        <f>SUM(ES19,ES20,ES21,ES22,ES23)-ER26</f>
        <v>150000</v>
      </c>
    </row>
    <row r="25" spans="2:215" ht="15.75" thickBot="1">
      <c r="B25" s="303" t="s">
        <v>25</v>
      </c>
      <c r="C25" s="304"/>
      <c r="D25" s="305"/>
      <c r="E25" s="37">
        <v>10000</v>
      </c>
      <c r="F25" s="220"/>
      <c r="ER25" s="38" t="s">
        <v>26</v>
      </c>
      <c r="ES25" s="38" t="s">
        <v>27</v>
      </c>
    </row>
    <row r="26" spans="2:215" ht="18.75" thickBot="1">
      <c r="B26" s="287" t="s">
        <v>28</v>
      </c>
      <c r="C26" s="288"/>
      <c r="D26" s="289"/>
      <c r="E26" s="39">
        <f>E24-E25</f>
        <v>146000</v>
      </c>
      <c r="F26" s="220"/>
      <c r="ER26" s="38">
        <f>ROUND(IF(ES20&gt;10000,0,SUM(ES19,ES20)),0)</f>
        <v>0</v>
      </c>
      <c r="ES26" s="40">
        <f>(SUM(ES19,ES20,ES21,ES22,ES23,ET31)-ER26)*4/100</f>
        <v>6000</v>
      </c>
    </row>
    <row r="27" spans="2:215" ht="19.5" thickTop="1" thickBot="1">
      <c r="B27" s="306" t="s">
        <v>29</v>
      </c>
      <c r="C27" s="307"/>
      <c r="D27" s="308"/>
      <c r="E27" s="41">
        <f>(E24/E10)</f>
        <v>0.104</v>
      </c>
      <c r="F27" s="220"/>
    </row>
    <row r="28" spans="2:215" ht="12" customHeight="1" thickBot="1">
      <c r="B28" s="222"/>
      <c r="C28" s="223"/>
      <c r="D28" s="223"/>
      <c r="E28" s="42"/>
      <c r="F28" s="220"/>
      <c r="ER28" s="43">
        <f>IF(AND(E19&gt;5000000,E19&lt;10000000),ES24*0.1,0)</f>
        <v>0</v>
      </c>
      <c r="ES28" s="3">
        <f>ER28</f>
        <v>0</v>
      </c>
      <c r="ET28" s="3" t="b">
        <f>IF(E19&gt;5000000,ES28)</f>
        <v>0</v>
      </c>
      <c r="HG28" s="44">
        <f ca="1">ROUND(IF(HD177&lt;12500,0,IF(HD177&gt;12500,HD177)),0)</f>
        <v>171750</v>
      </c>
    </row>
    <row r="29" spans="2:215" ht="26.25" customHeight="1" thickBot="1">
      <c r="B29" s="309" t="s">
        <v>30</v>
      </c>
      <c r="C29" s="310"/>
      <c r="D29" s="310"/>
      <c r="E29" s="311"/>
      <c r="F29" s="220"/>
      <c r="G29" s="10"/>
      <c r="ER29" s="43">
        <f>IF(AND(E19&gt;10000000,E19&lt;50000000),ES24*0.15,0)</f>
        <v>0</v>
      </c>
      <c r="ES29" s="3">
        <f>ER29</f>
        <v>0</v>
      </c>
      <c r="ET29" s="3">
        <f>IF(E19&lt;50000000,ES29)</f>
        <v>0</v>
      </c>
      <c r="FG29" s="6"/>
      <c r="FH29" s="7"/>
      <c r="FI29" s="7"/>
      <c r="FJ29" s="7"/>
      <c r="FK29" s="7"/>
      <c r="FL29" s="8"/>
    </row>
    <row r="30" spans="2:215" ht="18.75" thickBot="1">
      <c r="B30" s="45" t="s">
        <v>8</v>
      </c>
      <c r="C30" s="46"/>
      <c r="D30" s="224"/>
      <c r="E30" s="47">
        <f>E10</f>
        <v>1500000</v>
      </c>
      <c r="F30" s="225"/>
      <c r="ER30" s="43">
        <f>IF(E19&gt;50000000,ES24*0.25,0)</f>
        <v>0</v>
      </c>
      <c r="ES30" s="3">
        <f>ER30</f>
        <v>0</v>
      </c>
      <c r="ET30" s="3" t="b">
        <f>IF(E19&gt;50000000,ES30)</f>
        <v>0</v>
      </c>
      <c r="FG30" s="48"/>
      <c r="FH30" s="49"/>
      <c r="FI30" s="49"/>
      <c r="FJ30" s="49"/>
      <c r="FK30" s="49"/>
      <c r="FL30" s="8"/>
    </row>
    <row r="31" spans="2:215" ht="18" thickTop="1" thickBot="1">
      <c r="B31" s="50" t="s">
        <v>31</v>
      </c>
      <c r="C31" s="226"/>
      <c r="D31" s="51"/>
      <c r="E31" s="52">
        <f>-SUM(D32+D37+D38+D39)</f>
        <v>-52500</v>
      </c>
      <c r="F31" s="220"/>
      <c r="ET31" s="3">
        <f>ET28+ET29+ET30</f>
        <v>0</v>
      </c>
      <c r="FG31" s="6"/>
      <c r="FH31" s="7"/>
      <c r="FI31" s="7"/>
      <c r="FJ31" s="7"/>
      <c r="FK31" s="7"/>
      <c r="FL31" s="8"/>
    </row>
    <row r="32" spans="2:215" thickTop="1">
      <c r="B32" s="50" t="s">
        <v>32</v>
      </c>
      <c r="C32" s="226"/>
      <c r="D32" s="53">
        <f>MAX(MIN(D34:D36),0)</f>
        <v>0</v>
      </c>
      <c r="E32" s="54"/>
      <c r="F32" s="220"/>
      <c r="FG32" s="6"/>
      <c r="FH32" s="12"/>
      <c r="FI32" s="12"/>
      <c r="FJ32" s="12"/>
      <c r="FK32" s="14"/>
      <c r="FL32" s="8"/>
    </row>
    <row r="33" spans="2:215" ht="14.25">
      <c r="B33" s="55" t="s">
        <v>209</v>
      </c>
      <c r="C33" s="56" t="s">
        <v>9</v>
      </c>
      <c r="D33" s="57"/>
      <c r="E33" s="54"/>
      <c r="F33" s="220"/>
      <c r="FG33" s="6"/>
      <c r="FH33" s="12"/>
      <c r="FI33" s="12"/>
      <c r="FJ33" s="58"/>
      <c r="FK33" s="14"/>
      <c r="FL33" s="8"/>
    </row>
    <row r="34" spans="2:215" ht="18">
      <c r="B34" s="59" t="s">
        <v>33</v>
      </c>
      <c r="C34" s="60">
        <v>0</v>
      </c>
      <c r="D34" s="61">
        <f>IF(UPPER(C33)=FA8,C34*0.5,C34*0.4)</f>
        <v>0</v>
      </c>
      <c r="E34" s="54"/>
      <c r="F34" s="220"/>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FG34" s="6"/>
      <c r="FH34" s="12"/>
      <c r="FI34" s="12"/>
      <c r="FJ34" s="12"/>
      <c r="FK34" s="14"/>
      <c r="FL34" s="8"/>
    </row>
    <row r="35" spans="2:215" ht="14.25">
      <c r="B35" s="63" t="s">
        <v>34</v>
      </c>
      <c r="C35" s="60">
        <v>0</v>
      </c>
      <c r="D35" s="53">
        <f>C35-(C34*0.1)</f>
        <v>0</v>
      </c>
      <c r="E35" s="54"/>
      <c r="F35" s="220"/>
      <c r="FG35" s="6"/>
      <c r="FH35" s="12"/>
      <c r="FI35" s="12"/>
      <c r="FJ35" s="12"/>
      <c r="FK35" s="14"/>
      <c r="FL35" s="8"/>
    </row>
    <row r="36" spans="2:215" thickBot="1">
      <c r="B36" s="63" t="s">
        <v>35</v>
      </c>
      <c r="C36" s="64">
        <v>0</v>
      </c>
      <c r="D36" s="65">
        <f>+C36</f>
        <v>0</v>
      </c>
      <c r="E36" s="54"/>
      <c r="F36" s="220"/>
      <c r="FG36" s="6"/>
      <c r="FH36" s="21"/>
      <c r="FI36" s="12"/>
      <c r="FJ36" s="12"/>
      <c r="FK36" s="14"/>
      <c r="FL36" s="8"/>
      <c r="HG36" s="44">
        <f ca="1">ROUND(IF(HD185&lt;12500,0,IF(HD185&gt;12500,HD185)),0)</f>
        <v>187500</v>
      </c>
    </row>
    <row r="37" spans="2:215" thickTop="1">
      <c r="B37" s="50" t="s">
        <v>36</v>
      </c>
      <c r="C37" s="66">
        <v>50000</v>
      </c>
      <c r="D37" s="67">
        <f>MAX(MIN(C37,50000),0)</f>
        <v>50000</v>
      </c>
      <c r="E37" s="54"/>
      <c r="F37" s="227"/>
      <c r="FG37" s="48"/>
      <c r="FH37" s="49"/>
      <c r="FI37" s="49"/>
      <c r="FJ37" s="49"/>
      <c r="FK37" s="49"/>
      <c r="FL37" s="8"/>
    </row>
    <row r="38" spans="2:215" ht="14.25">
      <c r="B38" s="50" t="s">
        <v>37</v>
      </c>
      <c r="C38" s="68">
        <v>0</v>
      </c>
      <c r="D38" s="67">
        <f>+C38</f>
        <v>0</v>
      </c>
      <c r="E38" s="54"/>
      <c r="F38" s="220"/>
      <c r="FG38" s="6"/>
      <c r="FH38" s="7"/>
      <c r="FI38" s="7"/>
      <c r="FJ38" s="7"/>
      <c r="FK38" s="7"/>
      <c r="FL38" s="8"/>
    </row>
    <row r="39" spans="2:215" ht="14.25">
      <c r="B39" s="50" t="s">
        <v>217</v>
      </c>
      <c r="C39" s="68">
        <v>2500</v>
      </c>
      <c r="D39" s="67">
        <f>IF(C39&gt;2500,2500,C39)</f>
        <v>2500</v>
      </c>
      <c r="E39" s="54"/>
      <c r="F39" s="220"/>
      <c r="FG39" s="6"/>
      <c r="FH39" s="12"/>
      <c r="FI39" s="12"/>
      <c r="FJ39" s="12"/>
      <c r="FK39" s="14"/>
      <c r="FL39" s="8"/>
    </row>
    <row r="40" spans="2:215" ht="18.75" thickBot="1">
      <c r="B40" s="69" t="s">
        <v>38</v>
      </c>
      <c r="C40" s="226"/>
      <c r="D40" s="226"/>
      <c r="E40" s="70">
        <f>SUM(E30+E31,0)</f>
        <v>1447500</v>
      </c>
      <c r="F40" s="220"/>
      <c r="FG40" s="6"/>
      <c r="FH40" s="12"/>
      <c r="FI40" s="12"/>
      <c r="FJ40" s="58"/>
      <c r="FK40" s="14"/>
      <c r="FL40" s="8"/>
    </row>
    <row r="41" spans="2:215" ht="18" thickTop="1" thickBot="1">
      <c r="B41" s="71" t="s">
        <v>39</v>
      </c>
      <c r="C41" s="226"/>
      <c r="D41" s="72">
        <f>SUM(C43:C43)</f>
        <v>50000</v>
      </c>
      <c r="E41" s="73">
        <f>+D41</f>
        <v>50000</v>
      </c>
      <c r="F41" s="220"/>
      <c r="FG41" s="6"/>
      <c r="FH41" s="12"/>
      <c r="FI41" s="12"/>
      <c r="FJ41" s="12"/>
      <c r="FK41" s="14"/>
      <c r="FL41" s="8"/>
    </row>
    <row r="42" spans="2:215" ht="15.75" thickTop="1">
      <c r="B42" s="71" t="s">
        <v>40</v>
      </c>
      <c r="C42" s="226"/>
      <c r="D42" s="226"/>
      <c r="E42" s="54"/>
      <c r="F42" s="220"/>
      <c r="FG42" s="6"/>
      <c r="FH42" s="21"/>
      <c r="FI42" s="12"/>
      <c r="FJ42" s="12"/>
      <c r="FK42" s="14"/>
      <c r="FL42" s="8"/>
    </row>
    <row r="43" spans="2:215" ht="16.5">
      <c r="B43" s="63" t="s">
        <v>41</v>
      </c>
      <c r="C43" s="74">
        <f>E11</f>
        <v>50000</v>
      </c>
      <c r="D43" s="226"/>
      <c r="E43" s="54"/>
      <c r="F43" s="220"/>
      <c r="FG43" s="48"/>
      <c r="FH43" s="48"/>
      <c r="FI43" s="48"/>
      <c r="FJ43" s="48"/>
      <c r="FK43" s="48"/>
      <c r="FL43" s="8"/>
    </row>
    <row r="44" spans="2:215" ht="18.75" thickBot="1">
      <c r="B44" s="75" t="s">
        <v>42</v>
      </c>
      <c r="C44" s="226"/>
      <c r="D44" s="226"/>
      <c r="E44" s="76">
        <f>SUM(D45:D47)</f>
        <v>0</v>
      </c>
      <c r="F44" s="220"/>
      <c r="FG44" s="6"/>
      <c r="FH44" s="6"/>
      <c r="FI44" s="6"/>
      <c r="FJ44" s="7"/>
      <c r="FK44" s="7"/>
      <c r="FL44" s="8"/>
    </row>
    <row r="45" spans="2:215" ht="17.25" thickTop="1">
      <c r="B45" s="63" t="s">
        <v>43</v>
      </c>
      <c r="C45" s="68">
        <v>0</v>
      </c>
      <c r="D45" s="74">
        <f>-IF(C45&gt;200000,200000,C45)</f>
        <v>0</v>
      </c>
      <c r="E45" s="54"/>
      <c r="F45" s="220"/>
      <c r="FG45" s="6"/>
      <c r="FH45" s="77"/>
      <c r="FI45" s="77"/>
      <c r="FJ45" s="77"/>
      <c r="FK45" s="78"/>
      <c r="FL45" s="8"/>
    </row>
    <row r="46" spans="2:215" ht="16.5">
      <c r="B46" s="63" t="s">
        <v>44</v>
      </c>
      <c r="C46" s="68">
        <v>0</v>
      </c>
      <c r="D46" s="74">
        <f>-IF(C46&gt;50000,50000,C46)</f>
        <v>0</v>
      </c>
      <c r="E46" s="54"/>
      <c r="F46" s="220"/>
      <c r="FG46" s="6"/>
      <c r="FH46" s="12"/>
      <c r="FI46" s="77"/>
      <c r="FJ46" s="77"/>
      <c r="FK46" s="78"/>
      <c r="FL46" s="8"/>
    </row>
    <row r="47" spans="2:215" ht="16.5">
      <c r="B47" s="63" t="s">
        <v>45</v>
      </c>
      <c r="C47" s="68">
        <v>0</v>
      </c>
      <c r="D47" s="79">
        <f>+C47</f>
        <v>0</v>
      </c>
      <c r="E47" s="54"/>
      <c r="F47" s="220"/>
      <c r="FG47" s="6"/>
      <c r="FH47" s="12"/>
      <c r="FI47" s="77"/>
      <c r="FJ47" s="77"/>
      <c r="FK47" s="78"/>
      <c r="FL47" s="8"/>
    </row>
    <row r="48" spans="2:215" ht="18.75" thickBot="1">
      <c r="B48" s="75" t="s">
        <v>46</v>
      </c>
      <c r="C48" s="80"/>
      <c r="D48" s="228"/>
      <c r="E48" s="70">
        <f>SUM(E40,E41,E44)</f>
        <v>1497500</v>
      </c>
      <c r="F48" s="220"/>
      <c r="FG48" s="6"/>
      <c r="FH48" s="12"/>
      <c r="FI48" s="77"/>
      <c r="FJ48" s="77"/>
      <c r="FK48" s="78"/>
      <c r="FL48" s="8"/>
    </row>
    <row r="49" spans="2:168" ht="15.75" thickTop="1">
      <c r="B49" s="81" t="s">
        <v>47</v>
      </c>
      <c r="C49" s="226"/>
      <c r="D49" s="226"/>
      <c r="E49" s="54"/>
      <c r="F49" s="220"/>
      <c r="FG49" s="6"/>
      <c r="FH49" s="12"/>
      <c r="FI49" s="77"/>
      <c r="FJ49" s="77"/>
      <c r="FK49" s="78"/>
      <c r="FL49" s="8"/>
    </row>
    <row r="50" spans="2:168" ht="17.25" thickBot="1">
      <c r="B50" s="63" t="s">
        <v>48</v>
      </c>
      <c r="C50" s="82">
        <v>180000</v>
      </c>
      <c r="D50" s="83">
        <f>IF(SUM(C50:C61)&gt;150001,150000,SUM(C50:C61))</f>
        <v>150000</v>
      </c>
      <c r="E50" s="84">
        <f>-D50</f>
        <v>-150000</v>
      </c>
      <c r="F50" s="220"/>
      <c r="EP50" s="85"/>
      <c r="FG50" s="6"/>
      <c r="FH50" s="12"/>
      <c r="FI50" s="77"/>
      <c r="FJ50" s="77"/>
      <c r="FK50" s="78"/>
      <c r="FL50" s="8"/>
    </row>
    <row r="51" spans="2:168" ht="17.25" customHeight="1" thickTop="1">
      <c r="B51" s="63" t="s">
        <v>49</v>
      </c>
      <c r="C51" s="86">
        <v>0</v>
      </c>
      <c r="D51" s="226"/>
      <c r="E51" s="54"/>
      <c r="F51" s="220"/>
      <c r="G51" s="312" t="s">
        <v>50</v>
      </c>
      <c r="H51" s="312"/>
      <c r="I51" s="312"/>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FG51" s="6"/>
      <c r="FH51" s="12"/>
      <c r="FI51" s="77"/>
      <c r="FJ51" s="77"/>
      <c r="FK51" s="78"/>
      <c r="FL51" s="8"/>
    </row>
    <row r="52" spans="2:168" ht="16.5" customHeight="1">
      <c r="B52" s="63" t="s">
        <v>51</v>
      </c>
      <c r="C52" s="86">
        <v>0</v>
      </c>
      <c r="D52" s="226"/>
      <c r="E52" s="54"/>
      <c r="F52" s="229"/>
      <c r="G52" s="312"/>
      <c r="H52" s="312"/>
      <c r="I52" s="312"/>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FG52" s="6"/>
      <c r="FH52" s="77"/>
      <c r="FI52" s="77"/>
      <c r="FJ52" s="77"/>
      <c r="FK52" s="48"/>
      <c r="FL52" s="8"/>
    </row>
    <row r="53" spans="2:168" ht="16.5" customHeight="1">
      <c r="B53" s="63" t="s">
        <v>52</v>
      </c>
      <c r="C53" s="86">
        <v>0</v>
      </c>
      <c r="D53" s="226"/>
      <c r="E53" s="54"/>
      <c r="F53" s="229"/>
      <c r="G53" s="312"/>
      <c r="H53" s="312"/>
      <c r="I53" s="312"/>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FG53" s="48"/>
      <c r="FH53" s="48"/>
      <c r="FI53" s="48"/>
      <c r="FJ53" s="48"/>
      <c r="FK53" s="48"/>
      <c r="FL53" s="8"/>
    </row>
    <row r="54" spans="2:168" ht="16.5" customHeight="1">
      <c r="B54" s="63" t="s">
        <v>53</v>
      </c>
      <c r="C54" s="86">
        <v>0</v>
      </c>
      <c r="D54" s="226"/>
      <c r="E54" s="54"/>
      <c r="F54" s="229"/>
      <c r="G54" s="312"/>
      <c r="H54" s="312"/>
      <c r="I54" s="312"/>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FG54" s="6"/>
      <c r="FH54" s="6"/>
      <c r="FI54" s="6"/>
      <c r="FJ54" s="7"/>
      <c r="FK54" s="7"/>
      <c r="FL54" s="8"/>
    </row>
    <row r="55" spans="2:168" ht="14.25">
      <c r="B55" s="63" t="s">
        <v>54</v>
      </c>
      <c r="C55" s="86">
        <v>0</v>
      </c>
      <c r="D55" s="226"/>
      <c r="E55" s="54"/>
      <c r="F55" s="229"/>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FG55" s="6"/>
      <c r="FH55" s="77"/>
      <c r="FI55" s="77"/>
      <c r="FJ55" s="77"/>
      <c r="FK55" s="78"/>
      <c r="FL55" s="8"/>
    </row>
    <row r="56" spans="2:168" ht="14.25">
      <c r="B56" s="256" t="s">
        <v>55</v>
      </c>
      <c r="C56" s="257">
        <v>0</v>
      </c>
      <c r="D56" s="51"/>
      <c r="E56" s="258"/>
      <c r="F56" s="220"/>
      <c r="FG56" s="89"/>
      <c r="FH56" s="77"/>
      <c r="FI56" s="77"/>
      <c r="FJ56" s="77"/>
      <c r="FK56" s="78"/>
      <c r="FL56" s="8"/>
    </row>
    <row r="57" spans="2:168" ht="14.25">
      <c r="B57" s="63" t="s">
        <v>56</v>
      </c>
      <c r="C57" s="255">
        <v>0</v>
      </c>
      <c r="D57" s="226"/>
      <c r="E57" s="54"/>
      <c r="F57" s="220"/>
      <c r="FG57" s="6"/>
      <c r="FH57" s="77"/>
      <c r="FI57" s="77"/>
      <c r="FJ57" s="77"/>
      <c r="FK57" s="78"/>
      <c r="FL57" s="8"/>
    </row>
    <row r="58" spans="2:168" ht="14.25">
      <c r="B58" s="63" t="s">
        <v>57</v>
      </c>
      <c r="C58" s="86">
        <v>0</v>
      </c>
      <c r="D58" s="226"/>
      <c r="E58" s="54"/>
      <c r="F58" s="220"/>
      <c r="FG58" s="6"/>
      <c r="FH58" s="77"/>
      <c r="FI58" s="77"/>
      <c r="FJ58" s="77"/>
      <c r="FK58" s="78"/>
      <c r="FL58" s="8"/>
    </row>
    <row r="59" spans="2:168" ht="14.25">
      <c r="B59" s="63" t="s">
        <v>58</v>
      </c>
      <c r="C59" s="86">
        <v>0</v>
      </c>
      <c r="D59" s="226"/>
      <c r="E59" s="54"/>
      <c r="F59" s="220"/>
      <c r="FG59" s="6"/>
      <c r="FH59" s="77"/>
      <c r="FI59" s="77"/>
      <c r="FJ59" s="77"/>
      <c r="FK59" s="78"/>
      <c r="FL59" s="8"/>
    </row>
    <row r="60" spans="2:168" ht="14.25">
      <c r="B60" s="63" t="s">
        <v>59</v>
      </c>
      <c r="C60" s="86">
        <v>0</v>
      </c>
      <c r="D60" s="226"/>
      <c r="E60" s="54"/>
      <c r="F60" s="220"/>
      <c r="FG60" s="6"/>
      <c r="FH60" s="77"/>
      <c r="FI60" s="77"/>
      <c r="FJ60" s="77"/>
      <c r="FK60" s="78"/>
      <c r="FL60" s="8"/>
    </row>
    <row r="61" spans="2:168" ht="16.5" customHeight="1">
      <c r="B61" s="63" t="s">
        <v>60</v>
      </c>
      <c r="C61" s="86">
        <v>0</v>
      </c>
      <c r="D61" s="226"/>
      <c r="E61" s="54"/>
      <c r="F61" s="220"/>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FG61" s="6"/>
      <c r="FH61" s="90"/>
      <c r="FI61" s="77"/>
      <c r="FJ61" s="77"/>
      <c r="FK61" s="78"/>
      <c r="FL61" s="8"/>
    </row>
    <row r="62" spans="2:168" ht="16.5" customHeight="1" thickBot="1">
      <c r="B62" s="91" t="s">
        <v>61</v>
      </c>
      <c r="C62" s="86">
        <v>50000</v>
      </c>
      <c r="D62" s="226"/>
      <c r="E62" s="73">
        <f>-IF(C62&gt;50000,50000,C62)</f>
        <v>-50000</v>
      </c>
      <c r="F62" s="220"/>
      <c r="G62" s="296" t="s">
        <v>62</v>
      </c>
      <c r="H62" s="296"/>
      <c r="I62" s="296"/>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FG62" s="6"/>
      <c r="FH62" s="77"/>
      <c r="FI62" s="77"/>
      <c r="FJ62" s="77"/>
      <c r="FK62" s="48"/>
      <c r="FL62" s="8"/>
    </row>
    <row r="63" spans="2:168" ht="17.25" customHeight="1" thickTop="1" thickBot="1">
      <c r="B63" s="81" t="s">
        <v>63</v>
      </c>
      <c r="C63" s="226"/>
      <c r="D63" s="226"/>
      <c r="E63" s="73">
        <f>-SUM(D64:D73)</f>
        <v>-50000</v>
      </c>
      <c r="F63" s="220"/>
      <c r="G63" s="296"/>
      <c r="H63" s="296"/>
      <c r="I63" s="296"/>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FG63" s="48"/>
      <c r="FH63" s="48"/>
      <c r="FI63" s="48"/>
      <c r="FJ63" s="48"/>
      <c r="FK63" s="48"/>
      <c r="FL63" s="8"/>
    </row>
    <row r="64" spans="2:168" ht="15" customHeight="1" thickTop="1">
      <c r="B64" s="63" t="s">
        <v>64</v>
      </c>
      <c r="C64" s="86">
        <v>25000</v>
      </c>
      <c r="D64" s="72">
        <f>IF(C64&gt;25000,25000,C64)</f>
        <v>25000</v>
      </c>
      <c r="E64" s="54"/>
      <c r="F64" s="220"/>
      <c r="G64" s="296"/>
      <c r="H64" s="296"/>
      <c r="I64" s="296"/>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FG64" s="6"/>
      <c r="FH64" s="6"/>
      <c r="FI64" s="6"/>
      <c r="FJ64" s="7"/>
      <c r="FK64" s="7"/>
      <c r="FL64" s="8"/>
    </row>
    <row r="65" spans="2:168" ht="14.25">
      <c r="B65" s="63" t="s">
        <v>65</v>
      </c>
      <c r="C65" s="86">
        <v>25000</v>
      </c>
      <c r="D65" s="72">
        <f>IF(C65&gt;50000,50000,C65)</f>
        <v>25000</v>
      </c>
      <c r="E65" s="54"/>
      <c r="F65" s="220"/>
      <c r="G65" s="296"/>
      <c r="H65" s="296"/>
      <c r="I65" s="296"/>
      <c r="FG65" s="6"/>
      <c r="FH65" s="77"/>
      <c r="FI65" s="77"/>
      <c r="FJ65" s="77"/>
      <c r="FK65" s="78"/>
      <c r="FL65" s="8"/>
    </row>
    <row r="66" spans="2:168" ht="14.25">
      <c r="B66" s="63" t="s">
        <v>66</v>
      </c>
      <c r="C66" s="68">
        <v>0</v>
      </c>
      <c r="D66" s="72">
        <f>+C66</f>
        <v>0</v>
      </c>
      <c r="E66" s="54"/>
      <c r="F66" s="220"/>
      <c r="FG66" s="6"/>
      <c r="FH66" s="77"/>
      <c r="FI66" s="77"/>
      <c r="FJ66" s="77"/>
      <c r="FK66" s="78"/>
      <c r="FL66" s="8"/>
    </row>
    <row r="67" spans="2:168" ht="14.25">
      <c r="B67" s="63" t="s">
        <v>67</v>
      </c>
      <c r="C67" s="68">
        <v>0</v>
      </c>
      <c r="D67" s="72">
        <f>IF(C67&gt;125000,125000,C67)</f>
        <v>0</v>
      </c>
      <c r="E67" s="54"/>
      <c r="F67" s="220"/>
      <c r="FG67" s="6"/>
      <c r="FH67" s="77"/>
      <c r="FI67" s="77"/>
      <c r="FJ67" s="77"/>
      <c r="FK67" s="78"/>
      <c r="FL67" s="8"/>
    </row>
    <row r="68" spans="2:168" ht="14.25">
      <c r="B68" s="63" t="s">
        <v>68</v>
      </c>
      <c r="C68" s="68">
        <v>0</v>
      </c>
      <c r="D68" s="72">
        <f>IF(C68&gt;100000,100000,C68)</f>
        <v>0</v>
      </c>
      <c r="E68" s="54"/>
      <c r="F68" s="220"/>
      <c r="FG68" s="6"/>
      <c r="FH68" s="77"/>
      <c r="FI68" s="77"/>
      <c r="FJ68" s="77"/>
      <c r="FK68" s="78"/>
      <c r="FL68" s="8"/>
    </row>
    <row r="69" spans="2:168" ht="14.25">
      <c r="B69" s="63" t="s">
        <v>69</v>
      </c>
      <c r="C69" s="68">
        <v>0</v>
      </c>
      <c r="D69" s="92">
        <f>C69</f>
        <v>0</v>
      </c>
      <c r="E69" s="54"/>
      <c r="F69" s="220"/>
      <c r="FG69" s="6"/>
      <c r="FH69" s="77"/>
      <c r="FI69" s="77"/>
      <c r="FJ69" s="77"/>
      <c r="FK69" s="78"/>
      <c r="FL69" s="8"/>
    </row>
    <row r="70" spans="2:168" ht="14.25" customHeight="1">
      <c r="B70" s="63" t="s">
        <v>70</v>
      </c>
      <c r="C70" s="68">
        <v>0</v>
      </c>
      <c r="D70" s="92">
        <f>C70</f>
        <v>0</v>
      </c>
      <c r="E70" s="54"/>
      <c r="F70" s="220"/>
      <c r="G70" s="28" t="s">
        <v>71</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FG70" s="6"/>
      <c r="FH70" s="77"/>
      <c r="FI70" s="77"/>
      <c r="FJ70" s="77"/>
      <c r="FK70" s="78"/>
      <c r="FL70" s="8"/>
    </row>
    <row r="71" spans="2:168" ht="14.25" customHeight="1">
      <c r="B71" s="63" t="s">
        <v>72</v>
      </c>
      <c r="C71" s="68">
        <v>0</v>
      </c>
      <c r="D71" s="72">
        <f>IF(C71&gt;125000,125000,C71)</f>
        <v>0</v>
      </c>
      <c r="E71" s="54"/>
      <c r="F71" s="220"/>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FG71" s="6"/>
      <c r="FH71" s="90"/>
      <c r="FI71" s="77"/>
      <c r="FJ71" s="77"/>
      <c r="FK71" s="78"/>
      <c r="FL71" s="8"/>
    </row>
    <row r="72" spans="2:168" ht="15" customHeight="1">
      <c r="B72" s="63" t="s">
        <v>73</v>
      </c>
      <c r="C72" s="93">
        <v>0</v>
      </c>
      <c r="D72" s="94">
        <f>IF(C72&gt;50000,50000,C72)</f>
        <v>0</v>
      </c>
      <c r="E72" s="54"/>
      <c r="F72" s="220"/>
      <c r="G72" s="296" t="s">
        <v>74</v>
      </c>
      <c r="H72" s="296"/>
      <c r="I72" s="296"/>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FG72" s="6"/>
      <c r="FH72" s="77"/>
      <c r="FI72" s="77"/>
      <c r="FJ72" s="77"/>
      <c r="FK72" s="48"/>
      <c r="FL72" s="8"/>
    </row>
    <row r="73" spans="2:168" ht="15" customHeight="1">
      <c r="B73" s="63" t="s">
        <v>75</v>
      </c>
      <c r="C73" s="93">
        <v>0</v>
      </c>
      <c r="D73" s="94">
        <f>C73</f>
        <v>0</v>
      </c>
      <c r="E73" s="54"/>
      <c r="F73" s="220"/>
      <c r="G73" s="296"/>
      <c r="H73" s="296"/>
      <c r="I73" s="296"/>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FG73" s="6"/>
      <c r="FH73" s="77"/>
      <c r="FI73" s="77"/>
      <c r="FJ73" s="77"/>
      <c r="FK73" s="48"/>
      <c r="FL73" s="8"/>
    </row>
    <row r="74" spans="2:168" ht="17.25" customHeight="1" thickBot="1">
      <c r="B74" s="81" t="s">
        <v>76</v>
      </c>
      <c r="C74" s="60">
        <v>50000</v>
      </c>
      <c r="D74" s="53">
        <f>+C74</f>
        <v>50000</v>
      </c>
      <c r="E74" s="76">
        <f>-D74</f>
        <v>-50000</v>
      </c>
      <c r="F74" s="220"/>
      <c r="G74" s="296"/>
      <c r="H74" s="296"/>
      <c r="I74" s="296"/>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FG74" s="6"/>
      <c r="FH74" s="77"/>
      <c r="FI74" s="77"/>
      <c r="FJ74" s="77"/>
      <c r="FK74" s="48"/>
      <c r="FL74" s="8"/>
    </row>
    <row r="75" spans="2:168" ht="19.5" thickTop="1" thickBot="1">
      <c r="B75" s="69" t="s">
        <v>77</v>
      </c>
      <c r="C75" s="226"/>
      <c r="D75" s="226"/>
      <c r="E75" s="70">
        <f>SUM(E48,E50,E62,E63,E74,)</f>
        <v>1197500</v>
      </c>
      <c r="F75" s="220"/>
      <c r="G75" s="296"/>
      <c r="H75" s="296"/>
      <c r="I75" s="296"/>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FG75" s="8"/>
      <c r="FH75" s="8"/>
      <c r="FI75" s="8"/>
      <c r="FJ75" s="8"/>
      <c r="FK75" s="8"/>
      <c r="FL75" s="8"/>
    </row>
    <row r="76" spans="2:168" ht="17.25" thickTop="1">
      <c r="B76" s="63" t="s">
        <v>78</v>
      </c>
      <c r="C76" s="226"/>
      <c r="D76" s="226"/>
      <c r="E76" s="95">
        <f>-IF(E75&lt;=500000,12500,0)</f>
        <v>0</v>
      </c>
      <c r="F76" s="220"/>
      <c r="G76" s="296"/>
      <c r="H76" s="296"/>
      <c r="I76" s="296"/>
    </row>
    <row r="77" spans="2:168" ht="18.75" thickBot="1">
      <c r="B77" s="315" t="s">
        <v>21</v>
      </c>
      <c r="C77" s="316"/>
      <c r="D77" s="317"/>
      <c r="E77" s="96">
        <f ca="1">HG28</f>
        <v>171750</v>
      </c>
      <c r="F77" s="220"/>
      <c r="ER77" s="43">
        <f>IF(AND(E75&gt;5000000,E75&lt;10000000),E77*0.1,0)</f>
        <v>0</v>
      </c>
      <c r="ES77" s="3">
        <f>ER77</f>
        <v>0</v>
      </c>
      <c r="ET77" s="3" t="b">
        <f>IF(E75&gt;5000000,ES77)</f>
        <v>0</v>
      </c>
    </row>
    <row r="78" spans="2:168" ht="18" thickTop="1" thickBot="1">
      <c r="B78" s="63" t="s">
        <v>79</v>
      </c>
      <c r="C78" s="226"/>
      <c r="D78" s="226"/>
      <c r="E78" s="97">
        <f>ET80</f>
        <v>0</v>
      </c>
      <c r="F78" s="220"/>
      <c r="ER78" s="43">
        <f>IF(AND(E75&gt;10000000,E75&lt;50000000),E77*0.15,0)</f>
        <v>0</v>
      </c>
      <c r="ES78" s="29">
        <f>ER78</f>
        <v>0</v>
      </c>
      <c r="ET78" s="3">
        <f>IF(E75&lt;50000000,ES78)</f>
        <v>0</v>
      </c>
    </row>
    <row r="79" spans="2:168" ht="18" thickTop="1" thickBot="1">
      <c r="B79" s="98" t="s">
        <v>22</v>
      </c>
      <c r="C79" s="226"/>
      <c r="D79" s="226"/>
      <c r="E79" s="99">
        <f ca="1">ROUND(SUM(E77:E78)*0.04,0)</f>
        <v>6870</v>
      </c>
      <c r="F79" s="220"/>
      <c r="ER79" s="43">
        <f>IF(E75&gt;50000000,E77*0.37,0)</f>
        <v>0</v>
      </c>
      <c r="ES79" s="29">
        <f>ER79</f>
        <v>0</v>
      </c>
      <c r="ET79" s="3" t="b">
        <f>IF(E75&gt;50000000,ES79)</f>
        <v>0</v>
      </c>
    </row>
    <row r="80" spans="2:168" ht="18.75" thickTop="1">
      <c r="B80" s="315" t="s">
        <v>80</v>
      </c>
      <c r="C80" s="316"/>
      <c r="D80" s="317"/>
      <c r="E80" s="100">
        <f ca="1">ROUND(SUM(E77:E79),0)</f>
        <v>178620</v>
      </c>
      <c r="F80" s="220"/>
      <c r="ET80" s="3">
        <f>SUM(ET77:ET79)</f>
        <v>0</v>
      </c>
    </row>
    <row r="81" spans="2:6" ht="16.5">
      <c r="B81" s="50" t="s">
        <v>25</v>
      </c>
      <c r="C81" s="226"/>
      <c r="D81" s="226"/>
      <c r="E81" s="254">
        <v>0</v>
      </c>
      <c r="F81" s="220"/>
    </row>
    <row r="82" spans="2:6" ht="17.25" thickBot="1">
      <c r="B82" s="50" t="s">
        <v>28</v>
      </c>
      <c r="C82" s="226"/>
      <c r="D82" s="226"/>
      <c r="E82" s="73">
        <f ca="1">E80-E81</f>
        <v>178620</v>
      </c>
      <c r="F82" s="220"/>
    </row>
    <row r="83" spans="2:6" ht="21" thickTop="1" thickBot="1">
      <c r="B83" s="318" t="s">
        <v>29</v>
      </c>
      <c r="C83" s="319"/>
      <c r="D83" s="319"/>
      <c r="E83" s="230">
        <f ca="1">E80/(E30+E41)</f>
        <v>0.11523870967741935</v>
      </c>
      <c r="F83" s="220"/>
    </row>
    <row r="84" spans="2:6" thickBot="1">
      <c r="B84" s="231"/>
      <c r="C84" s="232"/>
      <c r="D84" s="232"/>
      <c r="E84" s="232"/>
      <c r="F84" s="219"/>
    </row>
    <row r="85" spans="2:6" ht="26.25" customHeight="1" thickBot="1">
      <c r="B85" s="320" t="s">
        <v>219</v>
      </c>
      <c r="C85" s="321"/>
      <c r="D85" s="322" t="str">
        <f ca="1">IF(E24&lt;E80,"New Tax Regime", "Old Tax Regime")</f>
        <v>New Tax Regime</v>
      </c>
      <c r="E85" s="323"/>
      <c r="F85" s="220"/>
    </row>
    <row r="86" spans="2:6" ht="14.25">
      <c r="B86" s="226"/>
      <c r="C86" s="226"/>
      <c r="D86" s="226"/>
      <c r="E86" s="226"/>
      <c r="F86" s="248"/>
    </row>
    <row r="87" spans="2:6" ht="18">
      <c r="B87" s="251"/>
      <c r="C87" s="251"/>
      <c r="D87" s="251"/>
      <c r="E87" s="251"/>
      <c r="F87" s="252"/>
    </row>
    <row r="88" spans="2:6" ht="18">
      <c r="B88" s="251"/>
      <c r="C88" s="314"/>
      <c r="D88" s="314"/>
      <c r="E88" s="314"/>
      <c r="F88" s="252"/>
    </row>
    <row r="89" spans="2:6" ht="18">
      <c r="B89" s="251"/>
      <c r="C89" s="313" t="s">
        <v>207</v>
      </c>
      <c r="D89" s="313"/>
      <c r="E89" s="313"/>
      <c r="F89" s="313"/>
    </row>
    <row r="90" spans="2:6" ht="15" customHeight="1">
      <c r="B90" s="246"/>
      <c r="C90" s="241" t="s">
        <v>199</v>
      </c>
      <c r="D90" s="242"/>
      <c r="E90" s="243"/>
      <c r="F90" s="252"/>
    </row>
    <row r="91" spans="2:6" ht="18">
      <c r="B91" s="260" t="s">
        <v>222</v>
      </c>
      <c r="C91" s="244" t="s">
        <v>206</v>
      </c>
      <c r="D91" s="245"/>
      <c r="E91" s="242"/>
      <c r="F91" s="252"/>
    </row>
    <row r="92" spans="2:6" ht="20.25" customHeight="1">
      <c r="B92" s="253"/>
      <c r="C92" s="246"/>
      <c r="D92" s="247"/>
      <c r="E92" s="247"/>
      <c r="F92" s="252"/>
    </row>
    <row r="93" spans="2:6" ht="18.75" customHeight="1">
      <c r="B93" s="253"/>
      <c r="C93" s="246"/>
      <c r="D93" s="247"/>
      <c r="E93" s="247"/>
      <c r="F93" s="252"/>
    </row>
    <row r="94" spans="2:6">
      <c r="B94" s="248"/>
      <c r="C94" s="221"/>
      <c r="D94" s="221"/>
      <c r="E94" s="221"/>
      <c r="F94" s="248"/>
    </row>
    <row r="95" spans="2:6">
      <c r="B95" s="248"/>
      <c r="C95" s="221"/>
      <c r="D95" s="221"/>
      <c r="E95" s="221"/>
      <c r="F95" s="248"/>
    </row>
    <row r="96" spans="2:6">
      <c r="B96" s="248"/>
      <c r="C96" s="221"/>
      <c r="D96" s="221"/>
      <c r="E96" s="221"/>
      <c r="F96" s="248"/>
    </row>
    <row r="97" spans="2:6">
      <c r="B97" s="248"/>
      <c r="C97" s="221"/>
      <c r="D97" s="221"/>
      <c r="E97" s="221"/>
      <c r="F97" s="248"/>
    </row>
    <row r="98" spans="2:6">
      <c r="B98" s="248"/>
      <c r="C98" s="221"/>
      <c r="D98" s="221"/>
      <c r="E98" s="221"/>
      <c r="F98" s="248"/>
    </row>
    <row r="99" spans="2:6">
      <c r="B99" s="248"/>
      <c r="C99" s="221"/>
      <c r="D99" s="221"/>
      <c r="E99" s="221"/>
      <c r="F99" s="248"/>
    </row>
    <row r="100" spans="2:6">
      <c r="B100" s="248"/>
      <c r="C100" s="221"/>
      <c r="D100" s="221"/>
      <c r="E100" s="221"/>
      <c r="F100" s="248"/>
    </row>
    <row r="101" spans="2:6">
      <c r="B101" s="248"/>
      <c r="C101" s="221"/>
      <c r="D101" s="221"/>
      <c r="E101" s="221"/>
      <c r="F101" s="248"/>
    </row>
    <row r="102" spans="2:6">
      <c r="B102" s="248"/>
      <c r="C102" s="221"/>
      <c r="D102" s="221"/>
      <c r="E102" s="221"/>
      <c r="F102" s="248"/>
    </row>
    <row r="103" spans="2:6">
      <c r="B103" s="249"/>
      <c r="C103" s="221"/>
      <c r="D103" s="221"/>
      <c r="E103" s="221"/>
      <c r="F103" s="248"/>
    </row>
    <row r="104" spans="2:6">
      <c r="B104" s="248"/>
      <c r="C104" s="221"/>
      <c r="D104" s="221"/>
      <c r="E104" s="221"/>
      <c r="F104" s="248"/>
    </row>
    <row r="105" spans="2:6">
      <c r="B105" s="248"/>
      <c r="C105" s="221"/>
      <c r="D105" s="221"/>
      <c r="E105" s="221"/>
      <c r="F105" s="248"/>
    </row>
    <row r="172" spans="210:213">
      <c r="HB172" s="3" t="s">
        <v>81</v>
      </c>
      <c r="HD172" s="101">
        <f>IF(E75&lt;=250000,0,IF(E75&lt;=500000,(E75-250000)*0.05,IF(E75&lt;=1000000,(E75-500000)*0.2+12500,IF(E75&gt;1000000,(E75-1000000)*0.3+112500))))</f>
        <v>171750</v>
      </c>
      <c r="HE172" s="101"/>
    </row>
    <row r="173" spans="210:213">
      <c r="HD173" s="101">
        <f>IF(E75&lt;=300000,0,IF(E75&lt;=500000,(E75-300000)*0.05,IF(E75&lt;=1000000,(E75-500000)*0.2+10000,IF(E75&gt;1000000,(E75-1000000)*0.3+110000))))</f>
        <v>169250</v>
      </c>
      <c r="HE173" s="101"/>
    </row>
    <row r="174" spans="210:213">
      <c r="HD174" s="101">
        <f>IF(E75&lt;=500000,0,IF(E75&lt;=1000000,(E75-500000)*0.2,IF(E75&gt;1000000,(E75-1000000)*0.3+100000)))</f>
        <v>159250</v>
      </c>
      <c r="HE174" s="101"/>
    </row>
    <row r="177" spans="210:213">
      <c r="HD177" s="101">
        <f ca="1">IF(D7&gt;80,HD174,IF(D7&gt;60,HD173,IF(D7&lt;=60,HD172)))</f>
        <v>171750</v>
      </c>
      <c r="HE177" s="101"/>
    </row>
    <row r="180" spans="210:213">
      <c r="HB180" s="3" t="s">
        <v>82</v>
      </c>
      <c r="HD180" s="101">
        <f>IF(E19&lt;=250000,0,IF(E19&lt;=500000,(E19-250000)*0.05,IF(E19&lt;=750000,(E19-500000)*0.1+12500,IF(E19&lt;=1000000,(E19-750000)*0.15+37500,IF(E19&lt;=1250000,(E19-1000000)*0.2+75000,IF(E19&lt;=1500000,(E19-1250000)*0.25+125000,IF(E19&gt;=1500000,(E19-1500000)*0.3+187500)))))))</f>
        <v>187500</v>
      </c>
      <c r="HE180" s="101"/>
    </row>
    <row r="181" spans="210:213">
      <c r="HD181" s="101">
        <f>IF(E19&lt;=300000,0,IF(E19&lt;=500000,(E19-300000)*0.05,IF(E19&lt;=750000,(E19-500000)*0.1+10000,IF(E19&lt;=1000000,(E19-750000)*0.15+35000,IF(E19&lt;=1250000,(E19-1000000)*0.2+72500,IF(E19&lt;=1500000,(E19-1250000)*0.25+122500,IF(E19&gt;=1500000,(E19-1500000)*0.3+185000)))))))</f>
        <v>185000</v>
      </c>
      <c r="HE181" s="101"/>
    </row>
    <row r="182" spans="210:213">
      <c r="HD182" s="101">
        <f>IF(E19&lt;500000,0,IF(E19&lt;=750000,(E19-500000)*0.1,IF(E19&lt;=1000000,(E19-750000)*0.15+25000,IF(E19&lt;=1250000,(E19-1000000)*0.2+62500,IF(E19&lt;=1500000,(E19-1250000)*0.25+112500,IF(E19&gt;1500000,(E19-1500000)*0.3+175000))))))</f>
        <v>175000</v>
      </c>
      <c r="HE182" s="101"/>
    </row>
    <row r="185" spans="210:213">
      <c r="HD185" s="101">
        <f ca="1">IF(D7&gt;80,HD182,IF(D7&gt;60,HD181,IF(D7&lt;=60,HD180)))</f>
        <v>187500</v>
      </c>
      <c r="HE185" s="101"/>
    </row>
  </sheetData>
  <sheetProtection algorithmName="SHA-512" hashValue="/0SaJb9+5H+UxomXWLQ0CGE+8cyo+VatMNF0MHBG4AtQreDgY+bslY2REcEvQPrKD+qrGv/p0+KiWFBpo5wJVA==" saltValue="IkZWEcexruiQQnNIuDufdg==" spinCount="100000" sheet="1" selectLockedCells="1"/>
  <mergeCells count="35">
    <mergeCell ref="C89:F89"/>
    <mergeCell ref="C88:E88"/>
    <mergeCell ref="G72:I76"/>
    <mergeCell ref="B77:D77"/>
    <mergeCell ref="B80:D80"/>
    <mergeCell ref="B83:D83"/>
    <mergeCell ref="B85:C85"/>
    <mergeCell ref="D85:E85"/>
    <mergeCell ref="G62:I65"/>
    <mergeCell ref="B19:D19"/>
    <mergeCell ref="B20:D20"/>
    <mergeCell ref="B21:D21"/>
    <mergeCell ref="B22:D22"/>
    <mergeCell ref="B23:D23"/>
    <mergeCell ref="B24:D24"/>
    <mergeCell ref="B25:D25"/>
    <mergeCell ref="B26:D26"/>
    <mergeCell ref="B27:D27"/>
    <mergeCell ref="B29:E29"/>
    <mergeCell ref="G51:I54"/>
    <mergeCell ref="B11:D11"/>
    <mergeCell ref="B12:D12"/>
    <mergeCell ref="B13:D13"/>
    <mergeCell ref="B14:D14"/>
    <mergeCell ref="G14:H18"/>
    <mergeCell ref="B15:D15"/>
    <mergeCell ref="B16:D16"/>
    <mergeCell ref="B17:D17"/>
    <mergeCell ref="B18:D18"/>
    <mergeCell ref="B10:D10"/>
    <mergeCell ref="B2:E2"/>
    <mergeCell ref="C3:D3"/>
    <mergeCell ref="E3:E7"/>
    <mergeCell ref="C4:D4"/>
    <mergeCell ref="B9:E9"/>
  </mergeCells>
  <dataValidations count="3">
    <dataValidation type="list" showInputMessage="1" showErrorMessage="1"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74BE08A9-9B67-4A3E-B8C4-F12CFE7C2141}">
      <formula1>$FA$9:$FA$10</formula1>
    </dataValidation>
    <dataValidation type="whole" allowBlank="1" showInputMessage="1" showErrorMessage="1" error="Maximum Deduction Rs. 3,00,000 U/S 10(10AA)" sqref="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xr:uid="{46298103-33CA-41B7-8BEB-5EE76244AD47}">
      <formula1>0</formula1>
      <formula2>300000</formula2>
    </dataValidation>
    <dataValidation type="whole" allowBlank="1" showInputMessage="1" showErrorMessage="1" error="Minimum Investment Rs.6,000 p.a_x000a_Maximum Investment Rs.50,000 p.a" sqref="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xr:uid="{9B3B1B72-A686-434B-B8B0-EE0733CF0BF3}">
      <formula1>0</formula1>
      <formula2>50000</formula2>
    </dataValidation>
  </dataValidations>
  <pageMargins left="7.874015748031496E-2" right="3.937007874015748E-2" top="0.35433070866141736" bottom="0.11811023622047245" header="0.31496062992125984" footer="0.31496062992125984"/>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8C24B-7AA2-4AA2-BB6D-0126FC761A99}">
  <sheetPr>
    <tabColor rgb="FFFF0000"/>
  </sheetPr>
  <dimension ref="A2:CB95"/>
  <sheetViews>
    <sheetView showGridLines="0" workbookViewId="0">
      <selection activeCell="AF9" sqref="AF9"/>
    </sheetView>
  </sheetViews>
  <sheetFormatPr defaultRowHeight="15"/>
  <cols>
    <col min="1" max="1" width="3.85546875" customWidth="1"/>
    <col min="2" max="2" width="3.42578125" customWidth="1"/>
    <col min="3" max="3" width="2.28515625" customWidth="1"/>
    <col min="4" max="4" width="4.85546875" customWidth="1"/>
    <col min="5" max="5" width="4" customWidth="1"/>
    <col min="6" max="6" width="1.85546875" customWidth="1"/>
    <col min="7" max="7" width="3.42578125" customWidth="1"/>
    <col min="8" max="8" width="3.85546875" customWidth="1"/>
    <col min="9" max="9" width="2.85546875" customWidth="1"/>
    <col min="10" max="10" width="26.7109375" customWidth="1"/>
    <col min="11" max="11" width="3.7109375" customWidth="1"/>
    <col min="12" max="12" width="4.140625" customWidth="1"/>
    <col min="13" max="13" width="7.140625" customWidth="1"/>
    <col min="14" max="14" width="3.42578125" customWidth="1"/>
    <col min="15" max="15" width="1" customWidth="1"/>
    <col min="16" max="16" width="4.28515625" customWidth="1"/>
    <col min="17" max="17" width="3.85546875" customWidth="1"/>
    <col min="18" max="18" width="5.140625" customWidth="1"/>
    <col min="19" max="19" width="1.7109375" hidden="1" customWidth="1"/>
    <col min="20" max="20" width="1.140625" hidden="1" customWidth="1"/>
    <col min="21" max="21" width="4" customWidth="1"/>
    <col min="22" max="22" width="10.140625" customWidth="1"/>
    <col min="23" max="23" width="2.42578125" customWidth="1"/>
    <col min="24" max="24" width="1.7109375" customWidth="1"/>
    <col min="25" max="25" width="2.140625" customWidth="1"/>
    <col min="26" max="26" width="4.140625" customWidth="1"/>
    <col min="27" max="27" width="4.7109375" style="102" customWidth="1"/>
    <col min="28" max="28" width="5.5703125" style="103" customWidth="1"/>
    <col min="29" max="29" width="4.140625" style="103" customWidth="1"/>
    <col min="30" max="30" width="4" style="103" customWidth="1"/>
    <col min="31" max="31" width="3.5703125" style="103" customWidth="1"/>
    <col min="32" max="32" width="4.5703125" style="103" customWidth="1"/>
    <col min="33" max="33" width="4.7109375" style="103" customWidth="1"/>
    <col min="34" max="35" width="9.140625" style="103"/>
    <col min="36" max="36" width="0" style="103" hidden="1" customWidth="1"/>
    <col min="37" max="37" width="15.42578125" style="103" hidden="1" customWidth="1"/>
    <col min="38" max="39" width="0" style="103" hidden="1" customWidth="1"/>
    <col min="40" max="42" width="9.140625" style="103"/>
    <col min="43" max="80" width="9.140625" style="102"/>
    <col min="257" max="257" width="3.85546875" customWidth="1"/>
    <col min="258" max="258" width="3.42578125" customWidth="1"/>
    <col min="259" max="259" width="2.28515625" customWidth="1"/>
    <col min="260" max="260" width="4.85546875" customWidth="1"/>
    <col min="261" max="261" width="4" customWidth="1"/>
    <col min="262" max="262" width="1.85546875" customWidth="1"/>
    <col min="263" max="263" width="3.42578125" customWidth="1"/>
    <col min="264" max="264" width="3.85546875" customWidth="1"/>
    <col min="265" max="265" width="2.85546875" customWidth="1"/>
    <col min="266" max="266" width="26.7109375" customWidth="1"/>
    <col min="267" max="267" width="3.7109375" customWidth="1"/>
    <col min="268" max="268" width="4.140625" customWidth="1"/>
    <col min="270" max="270" width="3.42578125" customWidth="1"/>
    <col min="271" max="271" width="1" customWidth="1"/>
    <col min="272" max="272" width="4.28515625" customWidth="1"/>
    <col min="273" max="273" width="3.85546875" customWidth="1"/>
    <col min="274" max="274" width="5.7109375" customWidth="1"/>
    <col min="275" max="275" width="1.7109375" customWidth="1"/>
    <col min="276" max="276" width="1.140625" customWidth="1"/>
    <col min="277" max="277" width="4" customWidth="1"/>
    <col min="278" max="278" width="8.85546875" customWidth="1"/>
    <col min="279" max="279" width="2.42578125" customWidth="1"/>
    <col min="280" max="280" width="1.7109375" customWidth="1"/>
    <col min="281" max="281" width="4.7109375" customWidth="1"/>
    <col min="282" max="282" width="1.42578125" customWidth="1"/>
    <col min="283" max="283" width="4.7109375" customWidth="1"/>
    <col min="284" max="284" width="5.5703125" customWidth="1"/>
    <col min="285" max="285" width="4.140625" customWidth="1"/>
    <col min="286" max="286" width="4" customWidth="1"/>
    <col min="287" max="287" width="3.5703125" customWidth="1"/>
    <col min="288" max="288" width="4.5703125" customWidth="1"/>
    <col min="289" max="289" width="4.7109375" customWidth="1"/>
    <col min="292" max="295" width="0" hidden="1" customWidth="1"/>
    <col min="513" max="513" width="3.85546875" customWidth="1"/>
    <col min="514" max="514" width="3.42578125" customWidth="1"/>
    <col min="515" max="515" width="2.28515625" customWidth="1"/>
    <col min="516" max="516" width="4.85546875" customWidth="1"/>
    <col min="517" max="517" width="4" customWidth="1"/>
    <col min="518" max="518" width="1.85546875" customWidth="1"/>
    <col min="519" max="519" width="3.42578125" customWidth="1"/>
    <col min="520" max="520" width="3.85546875" customWidth="1"/>
    <col min="521" max="521" width="2.85546875" customWidth="1"/>
    <col min="522" max="522" width="26.7109375" customWidth="1"/>
    <col min="523" max="523" width="3.7109375" customWidth="1"/>
    <col min="524" max="524" width="4.140625" customWidth="1"/>
    <col min="526" max="526" width="3.42578125" customWidth="1"/>
    <col min="527" max="527" width="1" customWidth="1"/>
    <col min="528" max="528" width="4.28515625" customWidth="1"/>
    <col min="529" max="529" width="3.85546875" customWidth="1"/>
    <col min="530" max="530" width="5.7109375" customWidth="1"/>
    <col min="531" max="531" width="1.7109375" customWidth="1"/>
    <col min="532" max="532" width="1.140625" customWidth="1"/>
    <col min="533" max="533" width="4" customWidth="1"/>
    <col min="534" max="534" width="8.85546875" customWidth="1"/>
    <col min="535" max="535" width="2.42578125" customWidth="1"/>
    <col min="536" max="536" width="1.7109375" customWidth="1"/>
    <col min="537" max="537" width="4.7109375" customWidth="1"/>
    <col min="538" max="538" width="1.42578125" customWidth="1"/>
    <col min="539" max="539" width="4.7109375" customWidth="1"/>
    <col min="540" max="540" width="5.5703125" customWidth="1"/>
    <col min="541" max="541" width="4.140625" customWidth="1"/>
    <col min="542" max="542" width="4" customWidth="1"/>
    <col min="543" max="543" width="3.5703125" customWidth="1"/>
    <col min="544" max="544" width="4.5703125" customWidth="1"/>
    <col min="545" max="545" width="4.7109375" customWidth="1"/>
    <col min="548" max="551" width="0" hidden="1" customWidth="1"/>
    <col min="769" max="769" width="3.85546875" customWidth="1"/>
    <col min="770" max="770" width="3.42578125" customWidth="1"/>
    <col min="771" max="771" width="2.28515625" customWidth="1"/>
    <col min="772" max="772" width="4.85546875" customWidth="1"/>
    <col min="773" max="773" width="4" customWidth="1"/>
    <col min="774" max="774" width="1.85546875" customWidth="1"/>
    <col min="775" max="775" width="3.42578125" customWidth="1"/>
    <col min="776" max="776" width="3.85546875" customWidth="1"/>
    <col min="777" max="777" width="2.85546875" customWidth="1"/>
    <col min="778" max="778" width="26.7109375" customWidth="1"/>
    <col min="779" max="779" width="3.7109375" customWidth="1"/>
    <col min="780" max="780" width="4.140625" customWidth="1"/>
    <col min="782" max="782" width="3.42578125" customWidth="1"/>
    <col min="783" max="783" width="1" customWidth="1"/>
    <col min="784" max="784" width="4.28515625" customWidth="1"/>
    <col min="785" max="785" width="3.85546875" customWidth="1"/>
    <col min="786" max="786" width="5.7109375" customWidth="1"/>
    <col min="787" max="787" width="1.7109375" customWidth="1"/>
    <col min="788" max="788" width="1.140625" customWidth="1"/>
    <col min="789" max="789" width="4" customWidth="1"/>
    <col min="790" max="790" width="8.85546875" customWidth="1"/>
    <col min="791" max="791" width="2.42578125" customWidth="1"/>
    <col min="792" max="792" width="1.7109375" customWidth="1"/>
    <col min="793" max="793" width="4.7109375" customWidth="1"/>
    <col min="794" max="794" width="1.42578125" customWidth="1"/>
    <col min="795" max="795" width="4.7109375" customWidth="1"/>
    <col min="796" max="796" width="5.5703125" customWidth="1"/>
    <col min="797" max="797" width="4.140625" customWidth="1"/>
    <col min="798" max="798" width="4" customWidth="1"/>
    <col min="799" max="799" width="3.5703125" customWidth="1"/>
    <col min="800" max="800" width="4.5703125" customWidth="1"/>
    <col min="801" max="801" width="4.7109375" customWidth="1"/>
    <col min="804" max="807" width="0" hidden="1" customWidth="1"/>
    <col min="1025" max="1025" width="3.85546875" customWidth="1"/>
    <col min="1026" max="1026" width="3.42578125" customWidth="1"/>
    <col min="1027" max="1027" width="2.28515625" customWidth="1"/>
    <col min="1028" max="1028" width="4.85546875" customWidth="1"/>
    <col min="1029" max="1029" width="4" customWidth="1"/>
    <col min="1030" max="1030" width="1.85546875" customWidth="1"/>
    <col min="1031" max="1031" width="3.42578125" customWidth="1"/>
    <col min="1032" max="1032" width="3.85546875" customWidth="1"/>
    <col min="1033" max="1033" width="2.85546875" customWidth="1"/>
    <col min="1034" max="1034" width="26.7109375" customWidth="1"/>
    <col min="1035" max="1035" width="3.7109375" customWidth="1"/>
    <col min="1036" max="1036" width="4.140625" customWidth="1"/>
    <col min="1038" max="1038" width="3.42578125" customWidth="1"/>
    <col min="1039" max="1039" width="1" customWidth="1"/>
    <col min="1040" max="1040" width="4.28515625" customWidth="1"/>
    <col min="1041" max="1041" width="3.85546875" customWidth="1"/>
    <col min="1042" max="1042" width="5.7109375" customWidth="1"/>
    <col min="1043" max="1043" width="1.7109375" customWidth="1"/>
    <col min="1044" max="1044" width="1.140625" customWidth="1"/>
    <col min="1045" max="1045" width="4" customWidth="1"/>
    <col min="1046" max="1046" width="8.85546875" customWidth="1"/>
    <col min="1047" max="1047" width="2.42578125" customWidth="1"/>
    <col min="1048" max="1048" width="1.7109375" customWidth="1"/>
    <col min="1049" max="1049" width="4.7109375" customWidth="1"/>
    <col min="1050" max="1050" width="1.42578125" customWidth="1"/>
    <col min="1051" max="1051" width="4.7109375" customWidth="1"/>
    <col min="1052" max="1052" width="5.5703125" customWidth="1"/>
    <col min="1053" max="1053" width="4.140625" customWidth="1"/>
    <col min="1054" max="1054" width="4" customWidth="1"/>
    <col min="1055" max="1055" width="3.5703125" customWidth="1"/>
    <col min="1056" max="1056" width="4.5703125" customWidth="1"/>
    <col min="1057" max="1057" width="4.7109375" customWidth="1"/>
    <col min="1060" max="1063" width="0" hidden="1" customWidth="1"/>
    <col min="1281" max="1281" width="3.85546875" customWidth="1"/>
    <col min="1282" max="1282" width="3.42578125" customWidth="1"/>
    <col min="1283" max="1283" width="2.28515625" customWidth="1"/>
    <col min="1284" max="1284" width="4.85546875" customWidth="1"/>
    <col min="1285" max="1285" width="4" customWidth="1"/>
    <col min="1286" max="1286" width="1.85546875" customWidth="1"/>
    <col min="1287" max="1287" width="3.42578125" customWidth="1"/>
    <col min="1288" max="1288" width="3.85546875" customWidth="1"/>
    <col min="1289" max="1289" width="2.85546875" customWidth="1"/>
    <col min="1290" max="1290" width="26.7109375" customWidth="1"/>
    <col min="1291" max="1291" width="3.7109375" customWidth="1"/>
    <col min="1292" max="1292" width="4.140625" customWidth="1"/>
    <col min="1294" max="1294" width="3.42578125" customWidth="1"/>
    <col min="1295" max="1295" width="1" customWidth="1"/>
    <col min="1296" max="1296" width="4.28515625" customWidth="1"/>
    <col min="1297" max="1297" width="3.85546875" customWidth="1"/>
    <col min="1298" max="1298" width="5.7109375" customWidth="1"/>
    <col min="1299" max="1299" width="1.7109375" customWidth="1"/>
    <col min="1300" max="1300" width="1.140625" customWidth="1"/>
    <col min="1301" max="1301" width="4" customWidth="1"/>
    <col min="1302" max="1302" width="8.85546875" customWidth="1"/>
    <col min="1303" max="1303" width="2.42578125" customWidth="1"/>
    <col min="1304" max="1304" width="1.7109375" customWidth="1"/>
    <col min="1305" max="1305" width="4.7109375" customWidth="1"/>
    <col min="1306" max="1306" width="1.42578125" customWidth="1"/>
    <col min="1307" max="1307" width="4.7109375" customWidth="1"/>
    <col min="1308" max="1308" width="5.5703125" customWidth="1"/>
    <col min="1309" max="1309" width="4.140625" customWidth="1"/>
    <col min="1310" max="1310" width="4" customWidth="1"/>
    <col min="1311" max="1311" width="3.5703125" customWidth="1"/>
    <col min="1312" max="1312" width="4.5703125" customWidth="1"/>
    <col min="1313" max="1313" width="4.7109375" customWidth="1"/>
    <col min="1316" max="1319" width="0" hidden="1" customWidth="1"/>
    <col min="1537" max="1537" width="3.85546875" customWidth="1"/>
    <col min="1538" max="1538" width="3.42578125" customWidth="1"/>
    <col min="1539" max="1539" width="2.28515625" customWidth="1"/>
    <col min="1540" max="1540" width="4.85546875" customWidth="1"/>
    <col min="1541" max="1541" width="4" customWidth="1"/>
    <col min="1542" max="1542" width="1.85546875" customWidth="1"/>
    <col min="1543" max="1543" width="3.42578125" customWidth="1"/>
    <col min="1544" max="1544" width="3.85546875" customWidth="1"/>
    <col min="1545" max="1545" width="2.85546875" customWidth="1"/>
    <col min="1546" max="1546" width="26.7109375" customWidth="1"/>
    <col min="1547" max="1547" width="3.7109375" customWidth="1"/>
    <col min="1548" max="1548" width="4.140625" customWidth="1"/>
    <col min="1550" max="1550" width="3.42578125" customWidth="1"/>
    <col min="1551" max="1551" width="1" customWidth="1"/>
    <col min="1552" max="1552" width="4.28515625" customWidth="1"/>
    <col min="1553" max="1553" width="3.85546875" customWidth="1"/>
    <col min="1554" max="1554" width="5.7109375" customWidth="1"/>
    <col min="1555" max="1555" width="1.7109375" customWidth="1"/>
    <col min="1556" max="1556" width="1.140625" customWidth="1"/>
    <col min="1557" max="1557" width="4" customWidth="1"/>
    <col min="1558" max="1558" width="8.85546875" customWidth="1"/>
    <col min="1559" max="1559" width="2.42578125" customWidth="1"/>
    <col min="1560" max="1560" width="1.7109375" customWidth="1"/>
    <col min="1561" max="1561" width="4.7109375" customWidth="1"/>
    <col min="1562" max="1562" width="1.42578125" customWidth="1"/>
    <col min="1563" max="1563" width="4.7109375" customWidth="1"/>
    <col min="1564" max="1564" width="5.5703125" customWidth="1"/>
    <col min="1565" max="1565" width="4.140625" customWidth="1"/>
    <col min="1566" max="1566" width="4" customWidth="1"/>
    <col min="1567" max="1567" width="3.5703125" customWidth="1"/>
    <col min="1568" max="1568" width="4.5703125" customWidth="1"/>
    <col min="1569" max="1569" width="4.7109375" customWidth="1"/>
    <col min="1572" max="1575" width="0" hidden="1" customWidth="1"/>
    <col min="1793" max="1793" width="3.85546875" customWidth="1"/>
    <col min="1794" max="1794" width="3.42578125" customWidth="1"/>
    <col min="1795" max="1795" width="2.28515625" customWidth="1"/>
    <col min="1796" max="1796" width="4.85546875" customWidth="1"/>
    <col min="1797" max="1797" width="4" customWidth="1"/>
    <col min="1798" max="1798" width="1.85546875" customWidth="1"/>
    <col min="1799" max="1799" width="3.42578125" customWidth="1"/>
    <col min="1800" max="1800" width="3.85546875" customWidth="1"/>
    <col min="1801" max="1801" width="2.85546875" customWidth="1"/>
    <col min="1802" max="1802" width="26.7109375" customWidth="1"/>
    <col min="1803" max="1803" width="3.7109375" customWidth="1"/>
    <col min="1804" max="1804" width="4.140625" customWidth="1"/>
    <col min="1806" max="1806" width="3.42578125" customWidth="1"/>
    <col min="1807" max="1807" width="1" customWidth="1"/>
    <col min="1808" max="1808" width="4.28515625" customWidth="1"/>
    <col min="1809" max="1809" width="3.85546875" customWidth="1"/>
    <col min="1810" max="1810" width="5.7109375" customWidth="1"/>
    <col min="1811" max="1811" width="1.7109375" customWidth="1"/>
    <col min="1812" max="1812" width="1.140625" customWidth="1"/>
    <col min="1813" max="1813" width="4" customWidth="1"/>
    <col min="1814" max="1814" width="8.85546875" customWidth="1"/>
    <col min="1815" max="1815" width="2.42578125" customWidth="1"/>
    <col min="1816" max="1816" width="1.7109375" customWidth="1"/>
    <col min="1817" max="1817" width="4.7109375" customWidth="1"/>
    <col min="1818" max="1818" width="1.42578125" customWidth="1"/>
    <col min="1819" max="1819" width="4.7109375" customWidth="1"/>
    <col min="1820" max="1820" width="5.5703125" customWidth="1"/>
    <col min="1821" max="1821" width="4.140625" customWidth="1"/>
    <col min="1822" max="1822" width="4" customWidth="1"/>
    <col min="1823" max="1823" width="3.5703125" customWidth="1"/>
    <col min="1824" max="1824" width="4.5703125" customWidth="1"/>
    <col min="1825" max="1825" width="4.7109375" customWidth="1"/>
    <col min="1828" max="1831" width="0" hidden="1" customWidth="1"/>
    <col min="2049" max="2049" width="3.85546875" customWidth="1"/>
    <col min="2050" max="2050" width="3.42578125" customWidth="1"/>
    <col min="2051" max="2051" width="2.28515625" customWidth="1"/>
    <col min="2052" max="2052" width="4.85546875" customWidth="1"/>
    <col min="2053" max="2053" width="4" customWidth="1"/>
    <col min="2054" max="2054" width="1.85546875" customWidth="1"/>
    <col min="2055" max="2055" width="3.42578125" customWidth="1"/>
    <col min="2056" max="2056" width="3.85546875" customWidth="1"/>
    <col min="2057" max="2057" width="2.85546875" customWidth="1"/>
    <col min="2058" max="2058" width="26.7109375" customWidth="1"/>
    <col min="2059" max="2059" width="3.7109375" customWidth="1"/>
    <col min="2060" max="2060" width="4.140625" customWidth="1"/>
    <col min="2062" max="2062" width="3.42578125" customWidth="1"/>
    <col min="2063" max="2063" width="1" customWidth="1"/>
    <col min="2064" max="2064" width="4.28515625" customWidth="1"/>
    <col min="2065" max="2065" width="3.85546875" customWidth="1"/>
    <col min="2066" max="2066" width="5.7109375" customWidth="1"/>
    <col min="2067" max="2067" width="1.7109375" customWidth="1"/>
    <col min="2068" max="2068" width="1.140625" customWidth="1"/>
    <col min="2069" max="2069" width="4" customWidth="1"/>
    <col min="2070" max="2070" width="8.85546875" customWidth="1"/>
    <col min="2071" max="2071" width="2.42578125" customWidth="1"/>
    <col min="2072" max="2072" width="1.7109375" customWidth="1"/>
    <col min="2073" max="2073" width="4.7109375" customWidth="1"/>
    <col min="2074" max="2074" width="1.42578125" customWidth="1"/>
    <col min="2075" max="2075" width="4.7109375" customWidth="1"/>
    <col min="2076" max="2076" width="5.5703125" customWidth="1"/>
    <col min="2077" max="2077" width="4.140625" customWidth="1"/>
    <col min="2078" max="2078" width="4" customWidth="1"/>
    <col min="2079" max="2079" width="3.5703125" customWidth="1"/>
    <col min="2080" max="2080" width="4.5703125" customWidth="1"/>
    <col min="2081" max="2081" width="4.7109375" customWidth="1"/>
    <col min="2084" max="2087" width="0" hidden="1" customWidth="1"/>
    <col min="2305" max="2305" width="3.85546875" customWidth="1"/>
    <col min="2306" max="2306" width="3.42578125" customWidth="1"/>
    <col min="2307" max="2307" width="2.28515625" customWidth="1"/>
    <col min="2308" max="2308" width="4.85546875" customWidth="1"/>
    <col min="2309" max="2309" width="4" customWidth="1"/>
    <col min="2310" max="2310" width="1.85546875" customWidth="1"/>
    <col min="2311" max="2311" width="3.42578125" customWidth="1"/>
    <col min="2312" max="2312" width="3.85546875" customWidth="1"/>
    <col min="2313" max="2313" width="2.85546875" customWidth="1"/>
    <col min="2314" max="2314" width="26.7109375" customWidth="1"/>
    <col min="2315" max="2315" width="3.7109375" customWidth="1"/>
    <col min="2316" max="2316" width="4.140625" customWidth="1"/>
    <col min="2318" max="2318" width="3.42578125" customWidth="1"/>
    <col min="2319" max="2319" width="1" customWidth="1"/>
    <col min="2320" max="2320" width="4.28515625" customWidth="1"/>
    <col min="2321" max="2321" width="3.85546875" customWidth="1"/>
    <col min="2322" max="2322" width="5.7109375" customWidth="1"/>
    <col min="2323" max="2323" width="1.7109375" customWidth="1"/>
    <col min="2324" max="2324" width="1.140625" customWidth="1"/>
    <col min="2325" max="2325" width="4" customWidth="1"/>
    <col min="2326" max="2326" width="8.85546875" customWidth="1"/>
    <col min="2327" max="2327" width="2.42578125" customWidth="1"/>
    <col min="2328" max="2328" width="1.7109375" customWidth="1"/>
    <col min="2329" max="2329" width="4.7109375" customWidth="1"/>
    <col min="2330" max="2330" width="1.42578125" customWidth="1"/>
    <col min="2331" max="2331" width="4.7109375" customWidth="1"/>
    <col min="2332" max="2332" width="5.5703125" customWidth="1"/>
    <col min="2333" max="2333" width="4.140625" customWidth="1"/>
    <col min="2334" max="2334" width="4" customWidth="1"/>
    <col min="2335" max="2335" width="3.5703125" customWidth="1"/>
    <col min="2336" max="2336" width="4.5703125" customWidth="1"/>
    <col min="2337" max="2337" width="4.7109375" customWidth="1"/>
    <col min="2340" max="2343" width="0" hidden="1" customWidth="1"/>
    <col min="2561" max="2561" width="3.85546875" customWidth="1"/>
    <col min="2562" max="2562" width="3.42578125" customWidth="1"/>
    <col min="2563" max="2563" width="2.28515625" customWidth="1"/>
    <col min="2564" max="2564" width="4.85546875" customWidth="1"/>
    <col min="2565" max="2565" width="4" customWidth="1"/>
    <col min="2566" max="2566" width="1.85546875" customWidth="1"/>
    <col min="2567" max="2567" width="3.42578125" customWidth="1"/>
    <col min="2568" max="2568" width="3.85546875" customWidth="1"/>
    <col min="2569" max="2569" width="2.85546875" customWidth="1"/>
    <col min="2570" max="2570" width="26.7109375" customWidth="1"/>
    <col min="2571" max="2571" width="3.7109375" customWidth="1"/>
    <col min="2572" max="2572" width="4.140625" customWidth="1"/>
    <col min="2574" max="2574" width="3.42578125" customWidth="1"/>
    <col min="2575" max="2575" width="1" customWidth="1"/>
    <col min="2576" max="2576" width="4.28515625" customWidth="1"/>
    <col min="2577" max="2577" width="3.85546875" customWidth="1"/>
    <col min="2578" max="2578" width="5.7109375" customWidth="1"/>
    <col min="2579" max="2579" width="1.7109375" customWidth="1"/>
    <col min="2580" max="2580" width="1.140625" customWidth="1"/>
    <col min="2581" max="2581" width="4" customWidth="1"/>
    <col min="2582" max="2582" width="8.85546875" customWidth="1"/>
    <col min="2583" max="2583" width="2.42578125" customWidth="1"/>
    <col min="2584" max="2584" width="1.7109375" customWidth="1"/>
    <col min="2585" max="2585" width="4.7109375" customWidth="1"/>
    <col min="2586" max="2586" width="1.42578125" customWidth="1"/>
    <col min="2587" max="2587" width="4.7109375" customWidth="1"/>
    <col min="2588" max="2588" width="5.5703125" customWidth="1"/>
    <col min="2589" max="2589" width="4.140625" customWidth="1"/>
    <col min="2590" max="2590" width="4" customWidth="1"/>
    <col min="2591" max="2591" width="3.5703125" customWidth="1"/>
    <col min="2592" max="2592" width="4.5703125" customWidth="1"/>
    <col min="2593" max="2593" width="4.7109375" customWidth="1"/>
    <col min="2596" max="2599" width="0" hidden="1" customWidth="1"/>
    <col min="2817" max="2817" width="3.85546875" customWidth="1"/>
    <col min="2818" max="2818" width="3.42578125" customWidth="1"/>
    <col min="2819" max="2819" width="2.28515625" customWidth="1"/>
    <col min="2820" max="2820" width="4.85546875" customWidth="1"/>
    <col min="2821" max="2821" width="4" customWidth="1"/>
    <col min="2822" max="2822" width="1.85546875" customWidth="1"/>
    <col min="2823" max="2823" width="3.42578125" customWidth="1"/>
    <col min="2824" max="2824" width="3.85546875" customWidth="1"/>
    <col min="2825" max="2825" width="2.85546875" customWidth="1"/>
    <col min="2826" max="2826" width="26.7109375" customWidth="1"/>
    <col min="2827" max="2827" width="3.7109375" customWidth="1"/>
    <col min="2828" max="2828" width="4.140625" customWidth="1"/>
    <col min="2830" max="2830" width="3.42578125" customWidth="1"/>
    <col min="2831" max="2831" width="1" customWidth="1"/>
    <col min="2832" max="2832" width="4.28515625" customWidth="1"/>
    <col min="2833" max="2833" width="3.85546875" customWidth="1"/>
    <col min="2834" max="2834" width="5.7109375" customWidth="1"/>
    <col min="2835" max="2835" width="1.7109375" customWidth="1"/>
    <col min="2836" max="2836" width="1.140625" customWidth="1"/>
    <col min="2837" max="2837" width="4" customWidth="1"/>
    <col min="2838" max="2838" width="8.85546875" customWidth="1"/>
    <col min="2839" max="2839" width="2.42578125" customWidth="1"/>
    <col min="2840" max="2840" width="1.7109375" customWidth="1"/>
    <col min="2841" max="2841" width="4.7109375" customWidth="1"/>
    <col min="2842" max="2842" width="1.42578125" customWidth="1"/>
    <col min="2843" max="2843" width="4.7109375" customWidth="1"/>
    <col min="2844" max="2844" width="5.5703125" customWidth="1"/>
    <col min="2845" max="2845" width="4.140625" customWidth="1"/>
    <col min="2846" max="2846" width="4" customWidth="1"/>
    <col min="2847" max="2847" width="3.5703125" customWidth="1"/>
    <col min="2848" max="2848" width="4.5703125" customWidth="1"/>
    <col min="2849" max="2849" width="4.7109375" customWidth="1"/>
    <col min="2852" max="2855" width="0" hidden="1" customWidth="1"/>
    <col min="3073" max="3073" width="3.85546875" customWidth="1"/>
    <col min="3074" max="3074" width="3.42578125" customWidth="1"/>
    <col min="3075" max="3075" width="2.28515625" customWidth="1"/>
    <col min="3076" max="3076" width="4.85546875" customWidth="1"/>
    <col min="3077" max="3077" width="4" customWidth="1"/>
    <col min="3078" max="3078" width="1.85546875" customWidth="1"/>
    <col min="3079" max="3079" width="3.42578125" customWidth="1"/>
    <col min="3080" max="3080" width="3.85546875" customWidth="1"/>
    <col min="3081" max="3081" width="2.85546875" customWidth="1"/>
    <col min="3082" max="3082" width="26.7109375" customWidth="1"/>
    <col min="3083" max="3083" width="3.7109375" customWidth="1"/>
    <col min="3084" max="3084" width="4.140625" customWidth="1"/>
    <col min="3086" max="3086" width="3.42578125" customWidth="1"/>
    <col min="3087" max="3087" width="1" customWidth="1"/>
    <col min="3088" max="3088" width="4.28515625" customWidth="1"/>
    <col min="3089" max="3089" width="3.85546875" customWidth="1"/>
    <col min="3090" max="3090" width="5.7109375" customWidth="1"/>
    <col min="3091" max="3091" width="1.7109375" customWidth="1"/>
    <col min="3092" max="3092" width="1.140625" customWidth="1"/>
    <col min="3093" max="3093" width="4" customWidth="1"/>
    <col min="3094" max="3094" width="8.85546875" customWidth="1"/>
    <col min="3095" max="3095" width="2.42578125" customWidth="1"/>
    <col min="3096" max="3096" width="1.7109375" customWidth="1"/>
    <col min="3097" max="3097" width="4.7109375" customWidth="1"/>
    <col min="3098" max="3098" width="1.42578125" customWidth="1"/>
    <col min="3099" max="3099" width="4.7109375" customWidth="1"/>
    <col min="3100" max="3100" width="5.5703125" customWidth="1"/>
    <col min="3101" max="3101" width="4.140625" customWidth="1"/>
    <col min="3102" max="3102" width="4" customWidth="1"/>
    <col min="3103" max="3103" width="3.5703125" customWidth="1"/>
    <col min="3104" max="3104" width="4.5703125" customWidth="1"/>
    <col min="3105" max="3105" width="4.7109375" customWidth="1"/>
    <col min="3108" max="3111" width="0" hidden="1" customWidth="1"/>
    <col min="3329" max="3329" width="3.85546875" customWidth="1"/>
    <col min="3330" max="3330" width="3.42578125" customWidth="1"/>
    <col min="3331" max="3331" width="2.28515625" customWidth="1"/>
    <col min="3332" max="3332" width="4.85546875" customWidth="1"/>
    <col min="3333" max="3333" width="4" customWidth="1"/>
    <col min="3334" max="3334" width="1.85546875" customWidth="1"/>
    <col min="3335" max="3335" width="3.42578125" customWidth="1"/>
    <col min="3336" max="3336" width="3.85546875" customWidth="1"/>
    <col min="3337" max="3337" width="2.85546875" customWidth="1"/>
    <col min="3338" max="3338" width="26.7109375" customWidth="1"/>
    <col min="3339" max="3339" width="3.7109375" customWidth="1"/>
    <col min="3340" max="3340" width="4.140625" customWidth="1"/>
    <col min="3342" max="3342" width="3.42578125" customWidth="1"/>
    <col min="3343" max="3343" width="1" customWidth="1"/>
    <col min="3344" max="3344" width="4.28515625" customWidth="1"/>
    <col min="3345" max="3345" width="3.85546875" customWidth="1"/>
    <col min="3346" max="3346" width="5.7109375" customWidth="1"/>
    <col min="3347" max="3347" width="1.7109375" customWidth="1"/>
    <col min="3348" max="3348" width="1.140625" customWidth="1"/>
    <col min="3349" max="3349" width="4" customWidth="1"/>
    <col min="3350" max="3350" width="8.85546875" customWidth="1"/>
    <col min="3351" max="3351" width="2.42578125" customWidth="1"/>
    <col min="3352" max="3352" width="1.7109375" customWidth="1"/>
    <col min="3353" max="3353" width="4.7109375" customWidth="1"/>
    <col min="3354" max="3354" width="1.42578125" customWidth="1"/>
    <col min="3355" max="3355" width="4.7109375" customWidth="1"/>
    <col min="3356" max="3356" width="5.5703125" customWidth="1"/>
    <col min="3357" max="3357" width="4.140625" customWidth="1"/>
    <col min="3358" max="3358" width="4" customWidth="1"/>
    <col min="3359" max="3359" width="3.5703125" customWidth="1"/>
    <col min="3360" max="3360" width="4.5703125" customWidth="1"/>
    <col min="3361" max="3361" width="4.7109375" customWidth="1"/>
    <col min="3364" max="3367" width="0" hidden="1" customWidth="1"/>
    <col min="3585" max="3585" width="3.85546875" customWidth="1"/>
    <col min="3586" max="3586" width="3.42578125" customWidth="1"/>
    <col min="3587" max="3587" width="2.28515625" customWidth="1"/>
    <col min="3588" max="3588" width="4.85546875" customWidth="1"/>
    <col min="3589" max="3589" width="4" customWidth="1"/>
    <col min="3590" max="3590" width="1.85546875" customWidth="1"/>
    <col min="3591" max="3591" width="3.42578125" customWidth="1"/>
    <col min="3592" max="3592" width="3.85546875" customWidth="1"/>
    <col min="3593" max="3593" width="2.85546875" customWidth="1"/>
    <col min="3594" max="3594" width="26.7109375" customWidth="1"/>
    <col min="3595" max="3595" width="3.7109375" customWidth="1"/>
    <col min="3596" max="3596" width="4.140625" customWidth="1"/>
    <col min="3598" max="3598" width="3.42578125" customWidth="1"/>
    <col min="3599" max="3599" width="1" customWidth="1"/>
    <col min="3600" max="3600" width="4.28515625" customWidth="1"/>
    <col min="3601" max="3601" width="3.85546875" customWidth="1"/>
    <col min="3602" max="3602" width="5.7109375" customWidth="1"/>
    <col min="3603" max="3603" width="1.7109375" customWidth="1"/>
    <col min="3604" max="3604" width="1.140625" customWidth="1"/>
    <col min="3605" max="3605" width="4" customWidth="1"/>
    <col min="3606" max="3606" width="8.85546875" customWidth="1"/>
    <col min="3607" max="3607" width="2.42578125" customWidth="1"/>
    <col min="3608" max="3608" width="1.7109375" customWidth="1"/>
    <col min="3609" max="3609" width="4.7109375" customWidth="1"/>
    <col min="3610" max="3610" width="1.42578125" customWidth="1"/>
    <col min="3611" max="3611" width="4.7109375" customWidth="1"/>
    <col min="3612" max="3612" width="5.5703125" customWidth="1"/>
    <col min="3613" max="3613" width="4.140625" customWidth="1"/>
    <col min="3614" max="3614" width="4" customWidth="1"/>
    <col min="3615" max="3615" width="3.5703125" customWidth="1"/>
    <col min="3616" max="3616" width="4.5703125" customWidth="1"/>
    <col min="3617" max="3617" width="4.7109375" customWidth="1"/>
    <col min="3620" max="3623" width="0" hidden="1" customWidth="1"/>
    <col min="3841" max="3841" width="3.85546875" customWidth="1"/>
    <col min="3842" max="3842" width="3.42578125" customWidth="1"/>
    <col min="3843" max="3843" width="2.28515625" customWidth="1"/>
    <col min="3844" max="3844" width="4.85546875" customWidth="1"/>
    <col min="3845" max="3845" width="4" customWidth="1"/>
    <col min="3846" max="3846" width="1.85546875" customWidth="1"/>
    <col min="3847" max="3847" width="3.42578125" customWidth="1"/>
    <col min="3848" max="3848" width="3.85546875" customWidth="1"/>
    <col min="3849" max="3849" width="2.85546875" customWidth="1"/>
    <col min="3850" max="3850" width="26.7109375" customWidth="1"/>
    <col min="3851" max="3851" width="3.7109375" customWidth="1"/>
    <col min="3852" max="3852" width="4.140625" customWidth="1"/>
    <col min="3854" max="3854" width="3.42578125" customWidth="1"/>
    <col min="3855" max="3855" width="1" customWidth="1"/>
    <col min="3856" max="3856" width="4.28515625" customWidth="1"/>
    <col min="3857" max="3857" width="3.85546875" customWidth="1"/>
    <col min="3858" max="3858" width="5.7109375" customWidth="1"/>
    <col min="3859" max="3859" width="1.7109375" customWidth="1"/>
    <col min="3860" max="3860" width="1.140625" customWidth="1"/>
    <col min="3861" max="3861" width="4" customWidth="1"/>
    <col min="3862" max="3862" width="8.85546875" customWidth="1"/>
    <col min="3863" max="3863" width="2.42578125" customWidth="1"/>
    <col min="3864" max="3864" width="1.7109375" customWidth="1"/>
    <col min="3865" max="3865" width="4.7109375" customWidth="1"/>
    <col min="3866" max="3866" width="1.42578125" customWidth="1"/>
    <col min="3867" max="3867" width="4.7109375" customWidth="1"/>
    <col min="3868" max="3868" width="5.5703125" customWidth="1"/>
    <col min="3869" max="3869" width="4.140625" customWidth="1"/>
    <col min="3870" max="3870" width="4" customWidth="1"/>
    <col min="3871" max="3871" width="3.5703125" customWidth="1"/>
    <col min="3872" max="3872" width="4.5703125" customWidth="1"/>
    <col min="3873" max="3873" width="4.7109375" customWidth="1"/>
    <col min="3876" max="3879" width="0" hidden="1" customWidth="1"/>
    <col min="4097" max="4097" width="3.85546875" customWidth="1"/>
    <col min="4098" max="4098" width="3.42578125" customWidth="1"/>
    <col min="4099" max="4099" width="2.28515625" customWidth="1"/>
    <col min="4100" max="4100" width="4.85546875" customWidth="1"/>
    <col min="4101" max="4101" width="4" customWidth="1"/>
    <col min="4102" max="4102" width="1.85546875" customWidth="1"/>
    <col min="4103" max="4103" width="3.42578125" customWidth="1"/>
    <col min="4104" max="4104" width="3.85546875" customWidth="1"/>
    <col min="4105" max="4105" width="2.85546875" customWidth="1"/>
    <col min="4106" max="4106" width="26.7109375" customWidth="1"/>
    <col min="4107" max="4107" width="3.7109375" customWidth="1"/>
    <col min="4108" max="4108" width="4.140625" customWidth="1"/>
    <col min="4110" max="4110" width="3.42578125" customWidth="1"/>
    <col min="4111" max="4111" width="1" customWidth="1"/>
    <col min="4112" max="4112" width="4.28515625" customWidth="1"/>
    <col min="4113" max="4113" width="3.85546875" customWidth="1"/>
    <col min="4114" max="4114" width="5.7109375" customWidth="1"/>
    <col min="4115" max="4115" width="1.7109375" customWidth="1"/>
    <col min="4116" max="4116" width="1.140625" customWidth="1"/>
    <col min="4117" max="4117" width="4" customWidth="1"/>
    <col min="4118" max="4118" width="8.85546875" customWidth="1"/>
    <col min="4119" max="4119" width="2.42578125" customWidth="1"/>
    <col min="4120" max="4120" width="1.7109375" customWidth="1"/>
    <col min="4121" max="4121" width="4.7109375" customWidth="1"/>
    <col min="4122" max="4122" width="1.42578125" customWidth="1"/>
    <col min="4123" max="4123" width="4.7109375" customWidth="1"/>
    <col min="4124" max="4124" width="5.5703125" customWidth="1"/>
    <col min="4125" max="4125" width="4.140625" customWidth="1"/>
    <col min="4126" max="4126" width="4" customWidth="1"/>
    <col min="4127" max="4127" width="3.5703125" customWidth="1"/>
    <col min="4128" max="4128" width="4.5703125" customWidth="1"/>
    <col min="4129" max="4129" width="4.7109375" customWidth="1"/>
    <col min="4132" max="4135" width="0" hidden="1" customWidth="1"/>
    <col min="4353" max="4353" width="3.85546875" customWidth="1"/>
    <col min="4354" max="4354" width="3.42578125" customWidth="1"/>
    <col min="4355" max="4355" width="2.28515625" customWidth="1"/>
    <col min="4356" max="4356" width="4.85546875" customWidth="1"/>
    <col min="4357" max="4357" width="4" customWidth="1"/>
    <col min="4358" max="4358" width="1.85546875" customWidth="1"/>
    <col min="4359" max="4359" width="3.42578125" customWidth="1"/>
    <col min="4360" max="4360" width="3.85546875" customWidth="1"/>
    <col min="4361" max="4361" width="2.85546875" customWidth="1"/>
    <col min="4362" max="4362" width="26.7109375" customWidth="1"/>
    <col min="4363" max="4363" width="3.7109375" customWidth="1"/>
    <col min="4364" max="4364" width="4.140625" customWidth="1"/>
    <col min="4366" max="4366" width="3.42578125" customWidth="1"/>
    <col min="4367" max="4367" width="1" customWidth="1"/>
    <col min="4368" max="4368" width="4.28515625" customWidth="1"/>
    <col min="4369" max="4369" width="3.85546875" customWidth="1"/>
    <col min="4370" max="4370" width="5.7109375" customWidth="1"/>
    <col min="4371" max="4371" width="1.7109375" customWidth="1"/>
    <col min="4372" max="4372" width="1.140625" customWidth="1"/>
    <col min="4373" max="4373" width="4" customWidth="1"/>
    <col min="4374" max="4374" width="8.85546875" customWidth="1"/>
    <col min="4375" max="4375" width="2.42578125" customWidth="1"/>
    <col min="4376" max="4376" width="1.7109375" customWidth="1"/>
    <col min="4377" max="4377" width="4.7109375" customWidth="1"/>
    <col min="4378" max="4378" width="1.42578125" customWidth="1"/>
    <col min="4379" max="4379" width="4.7109375" customWidth="1"/>
    <col min="4380" max="4380" width="5.5703125" customWidth="1"/>
    <col min="4381" max="4381" width="4.140625" customWidth="1"/>
    <col min="4382" max="4382" width="4" customWidth="1"/>
    <col min="4383" max="4383" width="3.5703125" customWidth="1"/>
    <col min="4384" max="4384" width="4.5703125" customWidth="1"/>
    <col min="4385" max="4385" width="4.7109375" customWidth="1"/>
    <col min="4388" max="4391" width="0" hidden="1" customWidth="1"/>
    <col min="4609" max="4609" width="3.85546875" customWidth="1"/>
    <col min="4610" max="4610" width="3.42578125" customWidth="1"/>
    <col min="4611" max="4611" width="2.28515625" customWidth="1"/>
    <col min="4612" max="4612" width="4.85546875" customWidth="1"/>
    <col min="4613" max="4613" width="4" customWidth="1"/>
    <col min="4614" max="4614" width="1.85546875" customWidth="1"/>
    <col min="4615" max="4615" width="3.42578125" customWidth="1"/>
    <col min="4616" max="4616" width="3.85546875" customWidth="1"/>
    <col min="4617" max="4617" width="2.85546875" customWidth="1"/>
    <col min="4618" max="4618" width="26.7109375" customWidth="1"/>
    <col min="4619" max="4619" width="3.7109375" customWidth="1"/>
    <col min="4620" max="4620" width="4.140625" customWidth="1"/>
    <col min="4622" max="4622" width="3.42578125" customWidth="1"/>
    <col min="4623" max="4623" width="1" customWidth="1"/>
    <col min="4624" max="4624" width="4.28515625" customWidth="1"/>
    <col min="4625" max="4625" width="3.85546875" customWidth="1"/>
    <col min="4626" max="4626" width="5.7109375" customWidth="1"/>
    <col min="4627" max="4627" width="1.7109375" customWidth="1"/>
    <col min="4628" max="4628" width="1.140625" customWidth="1"/>
    <col min="4629" max="4629" width="4" customWidth="1"/>
    <col min="4630" max="4630" width="8.85546875" customWidth="1"/>
    <col min="4631" max="4631" width="2.42578125" customWidth="1"/>
    <col min="4632" max="4632" width="1.7109375" customWidth="1"/>
    <col min="4633" max="4633" width="4.7109375" customWidth="1"/>
    <col min="4634" max="4634" width="1.42578125" customWidth="1"/>
    <col min="4635" max="4635" width="4.7109375" customWidth="1"/>
    <col min="4636" max="4636" width="5.5703125" customWidth="1"/>
    <col min="4637" max="4637" width="4.140625" customWidth="1"/>
    <col min="4638" max="4638" width="4" customWidth="1"/>
    <col min="4639" max="4639" width="3.5703125" customWidth="1"/>
    <col min="4640" max="4640" width="4.5703125" customWidth="1"/>
    <col min="4641" max="4641" width="4.7109375" customWidth="1"/>
    <col min="4644" max="4647" width="0" hidden="1" customWidth="1"/>
    <col min="4865" max="4865" width="3.85546875" customWidth="1"/>
    <col min="4866" max="4866" width="3.42578125" customWidth="1"/>
    <col min="4867" max="4867" width="2.28515625" customWidth="1"/>
    <col min="4868" max="4868" width="4.85546875" customWidth="1"/>
    <col min="4869" max="4869" width="4" customWidth="1"/>
    <col min="4870" max="4870" width="1.85546875" customWidth="1"/>
    <col min="4871" max="4871" width="3.42578125" customWidth="1"/>
    <col min="4872" max="4872" width="3.85546875" customWidth="1"/>
    <col min="4873" max="4873" width="2.85546875" customWidth="1"/>
    <col min="4874" max="4874" width="26.7109375" customWidth="1"/>
    <col min="4875" max="4875" width="3.7109375" customWidth="1"/>
    <col min="4876" max="4876" width="4.140625" customWidth="1"/>
    <col min="4878" max="4878" width="3.42578125" customWidth="1"/>
    <col min="4879" max="4879" width="1" customWidth="1"/>
    <col min="4880" max="4880" width="4.28515625" customWidth="1"/>
    <col min="4881" max="4881" width="3.85546875" customWidth="1"/>
    <col min="4882" max="4882" width="5.7109375" customWidth="1"/>
    <col min="4883" max="4883" width="1.7109375" customWidth="1"/>
    <col min="4884" max="4884" width="1.140625" customWidth="1"/>
    <col min="4885" max="4885" width="4" customWidth="1"/>
    <col min="4886" max="4886" width="8.85546875" customWidth="1"/>
    <col min="4887" max="4887" width="2.42578125" customWidth="1"/>
    <col min="4888" max="4888" width="1.7109375" customWidth="1"/>
    <col min="4889" max="4889" width="4.7109375" customWidth="1"/>
    <col min="4890" max="4890" width="1.42578125" customWidth="1"/>
    <col min="4891" max="4891" width="4.7109375" customWidth="1"/>
    <col min="4892" max="4892" width="5.5703125" customWidth="1"/>
    <col min="4893" max="4893" width="4.140625" customWidth="1"/>
    <col min="4894" max="4894" width="4" customWidth="1"/>
    <col min="4895" max="4895" width="3.5703125" customWidth="1"/>
    <col min="4896" max="4896" width="4.5703125" customWidth="1"/>
    <col min="4897" max="4897" width="4.7109375" customWidth="1"/>
    <col min="4900" max="4903" width="0" hidden="1" customWidth="1"/>
    <col min="5121" max="5121" width="3.85546875" customWidth="1"/>
    <col min="5122" max="5122" width="3.42578125" customWidth="1"/>
    <col min="5123" max="5123" width="2.28515625" customWidth="1"/>
    <col min="5124" max="5124" width="4.85546875" customWidth="1"/>
    <col min="5125" max="5125" width="4" customWidth="1"/>
    <col min="5126" max="5126" width="1.85546875" customWidth="1"/>
    <col min="5127" max="5127" width="3.42578125" customWidth="1"/>
    <col min="5128" max="5128" width="3.85546875" customWidth="1"/>
    <col min="5129" max="5129" width="2.85546875" customWidth="1"/>
    <col min="5130" max="5130" width="26.7109375" customWidth="1"/>
    <col min="5131" max="5131" width="3.7109375" customWidth="1"/>
    <col min="5132" max="5132" width="4.140625" customWidth="1"/>
    <col min="5134" max="5134" width="3.42578125" customWidth="1"/>
    <col min="5135" max="5135" width="1" customWidth="1"/>
    <col min="5136" max="5136" width="4.28515625" customWidth="1"/>
    <col min="5137" max="5137" width="3.85546875" customWidth="1"/>
    <col min="5138" max="5138" width="5.7109375" customWidth="1"/>
    <col min="5139" max="5139" width="1.7109375" customWidth="1"/>
    <col min="5140" max="5140" width="1.140625" customWidth="1"/>
    <col min="5141" max="5141" width="4" customWidth="1"/>
    <col min="5142" max="5142" width="8.85546875" customWidth="1"/>
    <col min="5143" max="5143" width="2.42578125" customWidth="1"/>
    <col min="5144" max="5144" width="1.7109375" customWidth="1"/>
    <col min="5145" max="5145" width="4.7109375" customWidth="1"/>
    <col min="5146" max="5146" width="1.42578125" customWidth="1"/>
    <col min="5147" max="5147" width="4.7109375" customWidth="1"/>
    <col min="5148" max="5148" width="5.5703125" customWidth="1"/>
    <col min="5149" max="5149" width="4.140625" customWidth="1"/>
    <col min="5150" max="5150" width="4" customWidth="1"/>
    <col min="5151" max="5151" width="3.5703125" customWidth="1"/>
    <col min="5152" max="5152" width="4.5703125" customWidth="1"/>
    <col min="5153" max="5153" width="4.7109375" customWidth="1"/>
    <col min="5156" max="5159" width="0" hidden="1" customWidth="1"/>
    <col min="5377" max="5377" width="3.85546875" customWidth="1"/>
    <col min="5378" max="5378" width="3.42578125" customWidth="1"/>
    <col min="5379" max="5379" width="2.28515625" customWidth="1"/>
    <col min="5380" max="5380" width="4.85546875" customWidth="1"/>
    <col min="5381" max="5381" width="4" customWidth="1"/>
    <col min="5382" max="5382" width="1.85546875" customWidth="1"/>
    <col min="5383" max="5383" width="3.42578125" customWidth="1"/>
    <col min="5384" max="5384" width="3.85546875" customWidth="1"/>
    <col min="5385" max="5385" width="2.85546875" customWidth="1"/>
    <col min="5386" max="5386" width="26.7109375" customWidth="1"/>
    <col min="5387" max="5387" width="3.7109375" customWidth="1"/>
    <col min="5388" max="5388" width="4.140625" customWidth="1"/>
    <col min="5390" max="5390" width="3.42578125" customWidth="1"/>
    <col min="5391" max="5391" width="1" customWidth="1"/>
    <col min="5392" max="5392" width="4.28515625" customWidth="1"/>
    <col min="5393" max="5393" width="3.85546875" customWidth="1"/>
    <col min="5394" max="5394" width="5.7109375" customWidth="1"/>
    <col min="5395" max="5395" width="1.7109375" customWidth="1"/>
    <col min="5396" max="5396" width="1.140625" customWidth="1"/>
    <col min="5397" max="5397" width="4" customWidth="1"/>
    <col min="5398" max="5398" width="8.85546875" customWidth="1"/>
    <col min="5399" max="5399" width="2.42578125" customWidth="1"/>
    <col min="5400" max="5400" width="1.7109375" customWidth="1"/>
    <col min="5401" max="5401" width="4.7109375" customWidth="1"/>
    <col min="5402" max="5402" width="1.42578125" customWidth="1"/>
    <col min="5403" max="5403" width="4.7109375" customWidth="1"/>
    <col min="5404" max="5404" width="5.5703125" customWidth="1"/>
    <col min="5405" max="5405" width="4.140625" customWidth="1"/>
    <col min="5406" max="5406" width="4" customWidth="1"/>
    <col min="5407" max="5407" width="3.5703125" customWidth="1"/>
    <col min="5408" max="5408" width="4.5703125" customWidth="1"/>
    <col min="5409" max="5409" width="4.7109375" customWidth="1"/>
    <col min="5412" max="5415" width="0" hidden="1" customWidth="1"/>
    <col min="5633" max="5633" width="3.85546875" customWidth="1"/>
    <col min="5634" max="5634" width="3.42578125" customWidth="1"/>
    <col min="5635" max="5635" width="2.28515625" customWidth="1"/>
    <col min="5636" max="5636" width="4.85546875" customWidth="1"/>
    <col min="5637" max="5637" width="4" customWidth="1"/>
    <col min="5638" max="5638" width="1.85546875" customWidth="1"/>
    <col min="5639" max="5639" width="3.42578125" customWidth="1"/>
    <col min="5640" max="5640" width="3.85546875" customWidth="1"/>
    <col min="5641" max="5641" width="2.85546875" customWidth="1"/>
    <col min="5642" max="5642" width="26.7109375" customWidth="1"/>
    <col min="5643" max="5643" width="3.7109375" customWidth="1"/>
    <col min="5644" max="5644" width="4.140625" customWidth="1"/>
    <col min="5646" max="5646" width="3.42578125" customWidth="1"/>
    <col min="5647" max="5647" width="1" customWidth="1"/>
    <col min="5648" max="5648" width="4.28515625" customWidth="1"/>
    <col min="5649" max="5649" width="3.85546875" customWidth="1"/>
    <col min="5650" max="5650" width="5.7109375" customWidth="1"/>
    <col min="5651" max="5651" width="1.7109375" customWidth="1"/>
    <col min="5652" max="5652" width="1.140625" customWidth="1"/>
    <col min="5653" max="5653" width="4" customWidth="1"/>
    <col min="5654" max="5654" width="8.85546875" customWidth="1"/>
    <col min="5655" max="5655" width="2.42578125" customWidth="1"/>
    <col min="5656" max="5656" width="1.7109375" customWidth="1"/>
    <col min="5657" max="5657" width="4.7109375" customWidth="1"/>
    <col min="5658" max="5658" width="1.42578125" customWidth="1"/>
    <col min="5659" max="5659" width="4.7109375" customWidth="1"/>
    <col min="5660" max="5660" width="5.5703125" customWidth="1"/>
    <col min="5661" max="5661" width="4.140625" customWidth="1"/>
    <col min="5662" max="5662" width="4" customWidth="1"/>
    <col min="5663" max="5663" width="3.5703125" customWidth="1"/>
    <col min="5664" max="5664" width="4.5703125" customWidth="1"/>
    <col min="5665" max="5665" width="4.7109375" customWidth="1"/>
    <col min="5668" max="5671" width="0" hidden="1" customWidth="1"/>
    <col min="5889" max="5889" width="3.85546875" customWidth="1"/>
    <col min="5890" max="5890" width="3.42578125" customWidth="1"/>
    <col min="5891" max="5891" width="2.28515625" customWidth="1"/>
    <col min="5892" max="5892" width="4.85546875" customWidth="1"/>
    <col min="5893" max="5893" width="4" customWidth="1"/>
    <col min="5894" max="5894" width="1.85546875" customWidth="1"/>
    <col min="5895" max="5895" width="3.42578125" customWidth="1"/>
    <col min="5896" max="5896" width="3.85546875" customWidth="1"/>
    <col min="5897" max="5897" width="2.85546875" customWidth="1"/>
    <col min="5898" max="5898" width="26.7109375" customWidth="1"/>
    <col min="5899" max="5899" width="3.7109375" customWidth="1"/>
    <col min="5900" max="5900" width="4.140625" customWidth="1"/>
    <col min="5902" max="5902" width="3.42578125" customWidth="1"/>
    <col min="5903" max="5903" width="1" customWidth="1"/>
    <col min="5904" max="5904" width="4.28515625" customWidth="1"/>
    <col min="5905" max="5905" width="3.85546875" customWidth="1"/>
    <col min="5906" max="5906" width="5.7109375" customWidth="1"/>
    <col min="5907" max="5907" width="1.7109375" customWidth="1"/>
    <col min="5908" max="5908" width="1.140625" customWidth="1"/>
    <col min="5909" max="5909" width="4" customWidth="1"/>
    <col min="5910" max="5910" width="8.85546875" customWidth="1"/>
    <col min="5911" max="5911" width="2.42578125" customWidth="1"/>
    <col min="5912" max="5912" width="1.7109375" customWidth="1"/>
    <col min="5913" max="5913" width="4.7109375" customWidth="1"/>
    <col min="5914" max="5914" width="1.42578125" customWidth="1"/>
    <col min="5915" max="5915" width="4.7109375" customWidth="1"/>
    <col min="5916" max="5916" width="5.5703125" customWidth="1"/>
    <col min="5917" max="5917" width="4.140625" customWidth="1"/>
    <col min="5918" max="5918" width="4" customWidth="1"/>
    <col min="5919" max="5919" width="3.5703125" customWidth="1"/>
    <col min="5920" max="5920" width="4.5703125" customWidth="1"/>
    <col min="5921" max="5921" width="4.7109375" customWidth="1"/>
    <col min="5924" max="5927" width="0" hidden="1" customWidth="1"/>
    <col min="6145" max="6145" width="3.85546875" customWidth="1"/>
    <col min="6146" max="6146" width="3.42578125" customWidth="1"/>
    <col min="6147" max="6147" width="2.28515625" customWidth="1"/>
    <col min="6148" max="6148" width="4.85546875" customWidth="1"/>
    <col min="6149" max="6149" width="4" customWidth="1"/>
    <col min="6150" max="6150" width="1.85546875" customWidth="1"/>
    <col min="6151" max="6151" width="3.42578125" customWidth="1"/>
    <col min="6152" max="6152" width="3.85546875" customWidth="1"/>
    <col min="6153" max="6153" width="2.85546875" customWidth="1"/>
    <col min="6154" max="6154" width="26.7109375" customWidth="1"/>
    <col min="6155" max="6155" width="3.7109375" customWidth="1"/>
    <col min="6156" max="6156" width="4.140625" customWidth="1"/>
    <col min="6158" max="6158" width="3.42578125" customWidth="1"/>
    <col min="6159" max="6159" width="1" customWidth="1"/>
    <col min="6160" max="6160" width="4.28515625" customWidth="1"/>
    <col min="6161" max="6161" width="3.85546875" customWidth="1"/>
    <col min="6162" max="6162" width="5.7109375" customWidth="1"/>
    <col min="6163" max="6163" width="1.7109375" customWidth="1"/>
    <col min="6164" max="6164" width="1.140625" customWidth="1"/>
    <col min="6165" max="6165" width="4" customWidth="1"/>
    <col min="6166" max="6166" width="8.85546875" customWidth="1"/>
    <col min="6167" max="6167" width="2.42578125" customWidth="1"/>
    <col min="6168" max="6168" width="1.7109375" customWidth="1"/>
    <col min="6169" max="6169" width="4.7109375" customWidth="1"/>
    <col min="6170" max="6170" width="1.42578125" customWidth="1"/>
    <col min="6171" max="6171" width="4.7109375" customWidth="1"/>
    <col min="6172" max="6172" width="5.5703125" customWidth="1"/>
    <col min="6173" max="6173" width="4.140625" customWidth="1"/>
    <col min="6174" max="6174" width="4" customWidth="1"/>
    <col min="6175" max="6175" width="3.5703125" customWidth="1"/>
    <col min="6176" max="6176" width="4.5703125" customWidth="1"/>
    <col min="6177" max="6177" width="4.7109375" customWidth="1"/>
    <col min="6180" max="6183" width="0" hidden="1" customWidth="1"/>
    <col min="6401" max="6401" width="3.85546875" customWidth="1"/>
    <col min="6402" max="6402" width="3.42578125" customWidth="1"/>
    <col min="6403" max="6403" width="2.28515625" customWidth="1"/>
    <col min="6404" max="6404" width="4.85546875" customWidth="1"/>
    <col min="6405" max="6405" width="4" customWidth="1"/>
    <col min="6406" max="6406" width="1.85546875" customWidth="1"/>
    <col min="6407" max="6407" width="3.42578125" customWidth="1"/>
    <col min="6408" max="6408" width="3.85546875" customWidth="1"/>
    <col min="6409" max="6409" width="2.85546875" customWidth="1"/>
    <col min="6410" max="6410" width="26.7109375" customWidth="1"/>
    <col min="6411" max="6411" width="3.7109375" customWidth="1"/>
    <col min="6412" max="6412" width="4.140625" customWidth="1"/>
    <col min="6414" max="6414" width="3.42578125" customWidth="1"/>
    <col min="6415" max="6415" width="1" customWidth="1"/>
    <col min="6416" max="6416" width="4.28515625" customWidth="1"/>
    <col min="6417" max="6417" width="3.85546875" customWidth="1"/>
    <col min="6418" max="6418" width="5.7109375" customWidth="1"/>
    <col min="6419" max="6419" width="1.7109375" customWidth="1"/>
    <col min="6420" max="6420" width="1.140625" customWidth="1"/>
    <col min="6421" max="6421" width="4" customWidth="1"/>
    <col min="6422" max="6422" width="8.85546875" customWidth="1"/>
    <col min="6423" max="6423" width="2.42578125" customWidth="1"/>
    <col min="6424" max="6424" width="1.7109375" customWidth="1"/>
    <col min="6425" max="6425" width="4.7109375" customWidth="1"/>
    <col min="6426" max="6426" width="1.42578125" customWidth="1"/>
    <col min="6427" max="6427" width="4.7109375" customWidth="1"/>
    <col min="6428" max="6428" width="5.5703125" customWidth="1"/>
    <col min="6429" max="6429" width="4.140625" customWidth="1"/>
    <col min="6430" max="6430" width="4" customWidth="1"/>
    <col min="6431" max="6431" width="3.5703125" customWidth="1"/>
    <col min="6432" max="6432" width="4.5703125" customWidth="1"/>
    <col min="6433" max="6433" width="4.7109375" customWidth="1"/>
    <col min="6436" max="6439" width="0" hidden="1" customWidth="1"/>
    <col min="6657" max="6657" width="3.85546875" customWidth="1"/>
    <col min="6658" max="6658" width="3.42578125" customWidth="1"/>
    <col min="6659" max="6659" width="2.28515625" customWidth="1"/>
    <col min="6660" max="6660" width="4.85546875" customWidth="1"/>
    <col min="6661" max="6661" width="4" customWidth="1"/>
    <col min="6662" max="6662" width="1.85546875" customWidth="1"/>
    <col min="6663" max="6663" width="3.42578125" customWidth="1"/>
    <col min="6664" max="6664" width="3.85546875" customWidth="1"/>
    <col min="6665" max="6665" width="2.85546875" customWidth="1"/>
    <col min="6666" max="6666" width="26.7109375" customWidth="1"/>
    <col min="6667" max="6667" width="3.7109375" customWidth="1"/>
    <col min="6668" max="6668" width="4.140625" customWidth="1"/>
    <col min="6670" max="6670" width="3.42578125" customWidth="1"/>
    <col min="6671" max="6671" width="1" customWidth="1"/>
    <col min="6672" max="6672" width="4.28515625" customWidth="1"/>
    <col min="6673" max="6673" width="3.85546875" customWidth="1"/>
    <col min="6674" max="6674" width="5.7109375" customWidth="1"/>
    <col min="6675" max="6675" width="1.7109375" customWidth="1"/>
    <col min="6676" max="6676" width="1.140625" customWidth="1"/>
    <col min="6677" max="6677" width="4" customWidth="1"/>
    <col min="6678" max="6678" width="8.85546875" customWidth="1"/>
    <col min="6679" max="6679" width="2.42578125" customWidth="1"/>
    <col min="6680" max="6680" width="1.7109375" customWidth="1"/>
    <col min="6681" max="6681" width="4.7109375" customWidth="1"/>
    <col min="6682" max="6682" width="1.42578125" customWidth="1"/>
    <col min="6683" max="6683" width="4.7109375" customWidth="1"/>
    <col min="6684" max="6684" width="5.5703125" customWidth="1"/>
    <col min="6685" max="6685" width="4.140625" customWidth="1"/>
    <col min="6686" max="6686" width="4" customWidth="1"/>
    <col min="6687" max="6687" width="3.5703125" customWidth="1"/>
    <col min="6688" max="6688" width="4.5703125" customWidth="1"/>
    <col min="6689" max="6689" width="4.7109375" customWidth="1"/>
    <col min="6692" max="6695" width="0" hidden="1" customWidth="1"/>
    <col min="6913" max="6913" width="3.85546875" customWidth="1"/>
    <col min="6914" max="6914" width="3.42578125" customWidth="1"/>
    <col min="6915" max="6915" width="2.28515625" customWidth="1"/>
    <col min="6916" max="6916" width="4.85546875" customWidth="1"/>
    <col min="6917" max="6917" width="4" customWidth="1"/>
    <col min="6918" max="6918" width="1.85546875" customWidth="1"/>
    <col min="6919" max="6919" width="3.42578125" customWidth="1"/>
    <col min="6920" max="6920" width="3.85546875" customWidth="1"/>
    <col min="6921" max="6921" width="2.85546875" customWidth="1"/>
    <col min="6922" max="6922" width="26.7109375" customWidth="1"/>
    <col min="6923" max="6923" width="3.7109375" customWidth="1"/>
    <col min="6924" max="6924" width="4.140625" customWidth="1"/>
    <col min="6926" max="6926" width="3.42578125" customWidth="1"/>
    <col min="6927" max="6927" width="1" customWidth="1"/>
    <col min="6928" max="6928" width="4.28515625" customWidth="1"/>
    <col min="6929" max="6929" width="3.85546875" customWidth="1"/>
    <col min="6930" max="6930" width="5.7109375" customWidth="1"/>
    <col min="6931" max="6931" width="1.7109375" customWidth="1"/>
    <col min="6932" max="6932" width="1.140625" customWidth="1"/>
    <col min="6933" max="6933" width="4" customWidth="1"/>
    <col min="6934" max="6934" width="8.85546875" customWidth="1"/>
    <col min="6935" max="6935" width="2.42578125" customWidth="1"/>
    <col min="6936" max="6936" width="1.7109375" customWidth="1"/>
    <col min="6937" max="6937" width="4.7109375" customWidth="1"/>
    <col min="6938" max="6938" width="1.42578125" customWidth="1"/>
    <col min="6939" max="6939" width="4.7109375" customWidth="1"/>
    <col min="6940" max="6940" width="5.5703125" customWidth="1"/>
    <col min="6941" max="6941" width="4.140625" customWidth="1"/>
    <col min="6942" max="6942" width="4" customWidth="1"/>
    <col min="6943" max="6943" width="3.5703125" customWidth="1"/>
    <col min="6944" max="6944" width="4.5703125" customWidth="1"/>
    <col min="6945" max="6945" width="4.7109375" customWidth="1"/>
    <col min="6948" max="6951" width="0" hidden="1" customWidth="1"/>
    <col min="7169" max="7169" width="3.85546875" customWidth="1"/>
    <col min="7170" max="7170" width="3.42578125" customWidth="1"/>
    <col min="7171" max="7171" width="2.28515625" customWidth="1"/>
    <col min="7172" max="7172" width="4.85546875" customWidth="1"/>
    <col min="7173" max="7173" width="4" customWidth="1"/>
    <col min="7174" max="7174" width="1.85546875" customWidth="1"/>
    <col min="7175" max="7175" width="3.42578125" customWidth="1"/>
    <col min="7176" max="7176" width="3.85546875" customWidth="1"/>
    <col min="7177" max="7177" width="2.85546875" customWidth="1"/>
    <col min="7178" max="7178" width="26.7109375" customWidth="1"/>
    <col min="7179" max="7179" width="3.7109375" customWidth="1"/>
    <col min="7180" max="7180" width="4.140625" customWidth="1"/>
    <col min="7182" max="7182" width="3.42578125" customWidth="1"/>
    <col min="7183" max="7183" width="1" customWidth="1"/>
    <col min="7184" max="7184" width="4.28515625" customWidth="1"/>
    <col min="7185" max="7185" width="3.85546875" customWidth="1"/>
    <col min="7186" max="7186" width="5.7109375" customWidth="1"/>
    <col min="7187" max="7187" width="1.7109375" customWidth="1"/>
    <col min="7188" max="7188" width="1.140625" customWidth="1"/>
    <col min="7189" max="7189" width="4" customWidth="1"/>
    <col min="7190" max="7190" width="8.85546875" customWidth="1"/>
    <col min="7191" max="7191" width="2.42578125" customWidth="1"/>
    <col min="7192" max="7192" width="1.7109375" customWidth="1"/>
    <col min="7193" max="7193" width="4.7109375" customWidth="1"/>
    <col min="7194" max="7194" width="1.42578125" customWidth="1"/>
    <col min="7195" max="7195" width="4.7109375" customWidth="1"/>
    <col min="7196" max="7196" width="5.5703125" customWidth="1"/>
    <col min="7197" max="7197" width="4.140625" customWidth="1"/>
    <col min="7198" max="7198" width="4" customWidth="1"/>
    <col min="7199" max="7199" width="3.5703125" customWidth="1"/>
    <col min="7200" max="7200" width="4.5703125" customWidth="1"/>
    <col min="7201" max="7201" width="4.7109375" customWidth="1"/>
    <col min="7204" max="7207" width="0" hidden="1" customWidth="1"/>
    <col min="7425" max="7425" width="3.85546875" customWidth="1"/>
    <col min="7426" max="7426" width="3.42578125" customWidth="1"/>
    <col min="7427" max="7427" width="2.28515625" customWidth="1"/>
    <col min="7428" max="7428" width="4.85546875" customWidth="1"/>
    <col min="7429" max="7429" width="4" customWidth="1"/>
    <col min="7430" max="7430" width="1.85546875" customWidth="1"/>
    <col min="7431" max="7431" width="3.42578125" customWidth="1"/>
    <col min="7432" max="7432" width="3.85546875" customWidth="1"/>
    <col min="7433" max="7433" width="2.85546875" customWidth="1"/>
    <col min="7434" max="7434" width="26.7109375" customWidth="1"/>
    <col min="7435" max="7435" width="3.7109375" customWidth="1"/>
    <col min="7436" max="7436" width="4.140625" customWidth="1"/>
    <col min="7438" max="7438" width="3.42578125" customWidth="1"/>
    <col min="7439" max="7439" width="1" customWidth="1"/>
    <col min="7440" max="7440" width="4.28515625" customWidth="1"/>
    <col min="7441" max="7441" width="3.85546875" customWidth="1"/>
    <col min="7442" max="7442" width="5.7109375" customWidth="1"/>
    <col min="7443" max="7443" width="1.7109375" customWidth="1"/>
    <col min="7444" max="7444" width="1.140625" customWidth="1"/>
    <col min="7445" max="7445" width="4" customWidth="1"/>
    <col min="7446" max="7446" width="8.85546875" customWidth="1"/>
    <col min="7447" max="7447" width="2.42578125" customWidth="1"/>
    <col min="7448" max="7448" width="1.7109375" customWidth="1"/>
    <col min="7449" max="7449" width="4.7109375" customWidth="1"/>
    <col min="7450" max="7450" width="1.42578125" customWidth="1"/>
    <col min="7451" max="7451" width="4.7109375" customWidth="1"/>
    <col min="7452" max="7452" width="5.5703125" customWidth="1"/>
    <col min="7453" max="7453" width="4.140625" customWidth="1"/>
    <col min="7454" max="7454" width="4" customWidth="1"/>
    <col min="7455" max="7455" width="3.5703125" customWidth="1"/>
    <col min="7456" max="7456" width="4.5703125" customWidth="1"/>
    <col min="7457" max="7457" width="4.7109375" customWidth="1"/>
    <col min="7460" max="7463" width="0" hidden="1" customWidth="1"/>
    <col min="7681" max="7681" width="3.85546875" customWidth="1"/>
    <col min="7682" max="7682" width="3.42578125" customWidth="1"/>
    <col min="7683" max="7683" width="2.28515625" customWidth="1"/>
    <col min="7684" max="7684" width="4.85546875" customWidth="1"/>
    <col min="7685" max="7685" width="4" customWidth="1"/>
    <col min="7686" max="7686" width="1.85546875" customWidth="1"/>
    <col min="7687" max="7687" width="3.42578125" customWidth="1"/>
    <col min="7688" max="7688" width="3.85546875" customWidth="1"/>
    <col min="7689" max="7689" width="2.85546875" customWidth="1"/>
    <col min="7690" max="7690" width="26.7109375" customWidth="1"/>
    <col min="7691" max="7691" width="3.7109375" customWidth="1"/>
    <col min="7692" max="7692" width="4.140625" customWidth="1"/>
    <col min="7694" max="7694" width="3.42578125" customWidth="1"/>
    <col min="7695" max="7695" width="1" customWidth="1"/>
    <col min="7696" max="7696" width="4.28515625" customWidth="1"/>
    <col min="7697" max="7697" width="3.85546875" customWidth="1"/>
    <col min="7698" max="7698" width="5.7109375" customWidth="1"/>
    <col min="7699" max="7699" width="1.7109375" customWidth="1"/>
    <col min="7700" max="7700" width="1.140625" customWidth="1"/>
    <col min="7701" max="7701" width="4" customWidth="1"/>
    <col min="7702" max="7702" width="8.85546875" customWidth="1"/>
    <col min="7703" max="7703" width="2.42578125" customWidth="1"/>
    <col min="7704" max="7704" width="1.7109375" customWidth="1"/>
    <col min="7705" max="7705" width="4.7109375" customWidth="1"/>
    <col min="7706" max="7706" width="1.42578125" customWidth="1"/>
    <col min="7707" max="7707" width="4.7109375" customWidth="1"/>
    <col min="7708" max="7708" width="5.5703125" customWidth="1"/>
    <col min="7709" max="7709" width="4.140625" customWidth="1"/>
    <col min="7710" max="7710" width="4" customWidth="1"/>
    <col min="7711" max="7711" width="3.5703125" customWidth="1"/>
    <col min="7712" max="7712" width="4.5703125" customWidth="1"/>
    <col min="7713" max="7713" width="4.7109375" customWidth="1"/>
    <col min="7716" max="7719" width="0" hidden="1" customWidth="1"/>
    <col min="7937" max="7937" width="3.85546875" customWidth="1"/>
    <col min="7938" max="7938" width="3.42578125" customWidth="1"/>
    <col min="7939" max="7939" width="2.28515625" customWidth="1"/>
    <col min="7940" max="7940" width="4.85546875" customWidth="1"/>
    <col min="7941" max="7941" width="4" customWidth="1"/>
    <col min="7942" max="7942" width="1.85546875" customWidth="1"/>
    <col min="7943" max="7943" width="3.42578125" customWidth="1"/>
    <col min="7944" max="7944" width="3.85546875" customWidth="1"/>
    <col min="7945" max="7945" width="2.85546875" customWidth="1"/>
    <col min="7946" max="7946" width="26.7109375" customWidth="1"/>
    <col min="7947" max="7947" width="3.7109375" customWidth="1"/>
    <col min="7948" max="7948" width="4.140625" customWidth="1"/>
    <col min="7950" max="7950" width="3.42578125" customWidth="1"/>
    <col min="7951" max="7951" width="1" customWidth="1"/>
    <col min="7952" max="7952" width="4.28515625" customWidth="1"/>
    <col min="7953" max="7953" width="3.85546875" customWidth="1"/>
    <col min="7954" max="7954" width="5.7109375" customWidth="1"/>
    <col min="7955" max="7955" width="1.7109375" customWidth="1"/>
    <col min="7956" max="7956" width="1.140625" customWidth="1"/>
    <col min="7957" max="7957" width="4" customWidth="1"/>
    <col min="7958" max="7958" width="8.85546875" customWidth="1"/>
    <col min="7959" max="7959" width="2.42578125" customWidth="1"/>
    <col min="7960" max="7960" width="1.7109375" customWidth="1"/>
    <col min="7961" max="7961" width="4.7109375" customWidth="1"/>
    <col min="7962" max="7962" width="1.42578125" customWidth="1"/>
    <col min="7963" max="7963" width="4.7109375" customWidth="1"/>
    <col min="7964" max="7964" width="5.5703125" customWidth="1"/>
    <col min="7965" max="7965" width="4.140625" customWidth="1"/>
    <col min="7966" max="7966" width="4" customWidth="1"/>
    <col min="7967" max="7967" width="3.5703125" customWidth="1"/>
    <col min="7968" max="7968" width="4.5703125" customWidth="1"/>
    <col min="7969" max="7969" width="4.7109375" customWidth="1"/>
    <col min="7972" max="7975" width="0" hidden="1" customWidth="1"/>
    <col min="8193" max="8193" width="3.85546875" customWidth="1"/>
    <col min="8194" max="8194" width="3.42578125" customWidth="1"/>
    <col min="8195" max="8195" width="2.28515625" customWidth="1"/>
    <col min="8196" max="8196" width="4.85546875" customWidth="1"/>
    <col min="8197" max="8197" width="4" customWidth="1"/>
    <col min="8198" max="8198" width="1.85546875" customWidth="1"/>
    <col min="8199" max="8199" width="3.42578125" customWidth="1"/>
    <col min="8200" max="8200" width="3.85546875" customWidth="1"/>
    <col min="8201" max="8201" width="2.85546875" customWidth="1"/>
    <col min="8202" max="8202" width="26.7109375" customWidth="1"/>
    <col min="8203" max="8203" width="3.7109375" customWidth="1"/>
    <col min="8204" max="8204" width="4.140625" customWidth="1"/>
    <col min="8206" max="8206" width="3.42578125" customWidth="1"/>
    <col min="8207" max="8207" width="1" customWidth="1"/>
    <col min="8208" max="8208" width="4.28515625" customWidth="1"/>
    <col min="8209" max="8209" width="3.85546875" customWidth="1"/>
    <col min="8210" max="8210" width="5.7109375" customWidth="1"/>
    <col min="8211" max="8211" width="1.7109375" customWidth="1"/>
    <col min="8212" max="8212" width="1.140625" customWidth="1"/>
    <col min="8213" max="8213" width="4" customWidth="1"/>
    <col min="8214" max="8214" width="8.85546875" customWidth="1"/>
    <col min="8215" max="8215" width="2.42578125" customWidth="1"/>
    <col min="8216" max="8216" width="1.7109375" customWidth="1"/>
    <col min="8217" max="8217" width="4.7109375" customWidth="1"/>
    <col min="8218" max="8218" width="1.42578125" customWidth="1"/>
    <col min="8219" max="8219" width="4.7109375" customWidth="1"/>
    <col min="8220" max="8220" width="5.5703125" customWidth="1"/>
    <col min="8221" max="8221" width="4.140625" customWidth="1"/>
    <col min="8222" max="8222" width="4" customWidth="1"/>
    <col min="8223" max="8223" width="3.5703125" customWidth="1"/>
    <col min="8224" max="8224" width="4.5703125" customWidth="1"/>
    <col min="8225" max="8225" width="4.7109375" customWidth="1"/>
    <col min="8228" max="8231" width="0" hidden="1" customWidth="1"/>
    <col min="8449" max="8449" width="3.85546875" customWidth="1"/>
    <col min="8450" max="8450" width="3.42578125" customWidth="1"/>
    <col min="8451" max="8451" width="2.28515625" customWidth="1"/>
    <col min="8452" max="8452" width="4.85546875" customWidth="1"/>
    <col min="8453" max="8453" width="4" customWidth="1"/>
    <col min="8454" max="8454" width="1.85546875" customWidth="1"/>
    <col min="8455" max="8455" width="3.42578125" customWidth="1"/>
    <col min="8456" max="8456" width="3.85546875" customWidth="1"/>
    <col min="8457" max="8457" width="2.85546875" customWidth="1"/>
    <col min="8458" max="8458" width="26.7109375" customWidth="1"/>
    <col min="8459" max="8459" width="3.7109375" customWidth="1"/>
    <col min="8460" max="8460" width="4.140625" customWidth="1"/>
    <col min="8462" max="8462" width="3.42578125" customWidth="1"/>
    <col min="8463" max="8463" width="1" customWidth="1"/>
    <col min="8464" max="8464" width="4.28515625" customWidth="1"/>
    <col min="8465" max="8465" width="3.85546875" customWidth="1"/>
    <col min="8466" max="8466" width="5.7109375" customWidth="1"/>
    <col min="8467" max="8467" width="1.7109375" customWidth="1"/>
    <col min="8468" max="8468" width="1.140625" customWidth="1"/>
    <col min="8469" max="8469" width="4" customWidth="1"/>
    <col min="8470" max="8470" width="8.85546875" customWidth="1"/>
    <col min="8471" max="8471" width="2.42578125" customWidth="1"/>
    <col min="8472" max="8472" width="1.7109375" customWidth="1"/>
    <col min="8473" max="8473" width="4.7109375" customWidth="1"/>
    <col min="8474" max="8474" width="1.42578125" customWidth="1"/>
    <col min="8475" max="8475" width="4.7109375" customWidth="1"/>
    <col min="8476" max="8476" width="5.5703125" customWidth="1"/>
    <col min="8477" max="8477" width="4.140625" customWidth="1"/>
    <col min="8478" max="8478" width="4" customWidth="1"/>
    <col min="8479" max="8479" width="3.5703125" customWidth="1"/>
    <col min="8480" max="8480" width="4.5703125" customWidth="1"/>
    <col min="8481" max="8481" width="4.7109375" customWidth="1"/>
    <col min="8484" max="8487" width="0" hidden="1" customWidth="1"/>
    <col min="8705" max="8705" width="3.85546875" customWidth="1"/>
    <col min="8706" max="8706" width="3.42578125" customWidth="1"/>
    <col min="8707" max="8707" width="2.28515625" customWidth="1"/>
    <col min="8708" max="8708" width="4.85546875" customWidth="1"/>
    <col min="8709" max="8709" width="4" customWidth="1"/>
    <col min="8710" max="8710" width="1.85546875" customWidth="1"/>
    <col min="8711" max="8711" width="3.42578125" customWidth="1"/>
    <col min="8712" max="8712" width="3.85546875" customWidth="1"/>
    <col min="8713" max="8713" width="2.85546875" customWidth="1"/>
    <col min="8714" max="8714" width="26.7109375" customWidth="1"/>
    <col min="8715" max="8715" width="3.7109375" customWidth="1"/>
    <col min="8716" max="8716" width="4.140625" customWidth="1"/>
    <col min="8718" max="8718" width="3.42578125" customWidth="1"/>
    <col min="8719" max="8719" width="1" customWidth="1"/>
    <col min="8720" max="8720" width="4.28515625" customWidth="1"/>
    <col min="8721" max="8721" width="3.85546875" customWidth="1"/>
    <col min="8722" max="8722" width="5.7109375" customWidth="1"/>
    <col min="8723" max="8723" width="1.7109375" customWidth="1"/>
    <col min="8724" max="8724" width="1.140625" customWidth="1"/>
    <col min="8725" max="8725" width="4" customWidth="1"/>
    <col min="8726" max="8726" width="8.85546875" customWidth="1"/>
    <col min="8727" max="8727" width="2.42578125" customWidth="1"/>
    <col min="8728" max="8728" width="1.7109375" customWidth="1"/>
    <col min="8729" max="8729" width="4.7109375" customWidth="1"/>
    <col min="8730" max="8730" width="1.42578125" customWidth="1"/>
    <col min="8731" max="8731" width="4.7109375" customWidth="1"/>
    <col min="8732" max="8732" width="5.5703125" customWidth="1"/>
    <col min="8733" max="8733" width="4.140625" customWidth="1"/>
    <col min="8734" max="8734" width="4" customWidth="1"/>
    <col min="8735" max="8735" width="3.5703125" customWidth="1"/>
    <col min="8736" max="8736" width="4.5703125" customWidth="1"/>
    <col min="8737" max="8737" width="4.7109375" customWidth="1"/>
    <col min="8740" max="8743" width="0" hidden="1" customWidth="1"/>
    <col min="8961" max="8961" width="3.85546875" customWidth="1"/>
    <col min="8962" max="8962" width="3.42578125" customWidth="1"/>
    <col min="8963" max="8963" width="2.28515625" customWidth="1"/>
    <col min="8964" max="8964" width="4.85546875" customWidth="1"/>
    <col min="8965" max="8965" width="4" customWidth="1"/>
    <col min="8966" max="8966" width="1.85546875" customWidth="1"/>
    <col min="8967" max="8967" width="3.42578125" customWidth="1"/>
    <col min="8968" max="8968" width="3.85546875" customWidth="1"/>
    <col min="8969" max="8969" width="2.85546875" customWidth="1"/>
    <col min="8970" max="8970" width="26.7109375" customWidth="1"/>
    <col min="8971" max="8971" width="3.7109375" customWidth="1"/>
    <col min="8972" max="8972" width="4.140625" customWidth="1"/>
    <col min="8974" max="8974" width="3.42578125" customWidth="1"/>
    <col min="8975" max="8975" width="1" customWidth="1"/>
    <col min="8976" max="8976" width="4.28515625" customWidth="1"/>
    <col min="8977" max="8977" width="3.85546875" customWidth="1"/>
    <col min="8978" max="8978" width="5.7109375" customWidth="1"/>
    <col min="8979" max="8979" width="1.7109375" customWidth="1"/>
    <col min="8980" max="8980" width="1.140625" customWidth="1"/>
    <col min="8981" max="8981" width="4" customWidth="1"/>
    <col min="8982" max="8982" width="8.85546875" customWidth="1"/>
    <col min="8983" max="8983" width="2.42578125" customWidth="1"/>
    <col min="8984" max="8984" width="1.7109375" customWidth="1"/>
    <col min="8985" max="8985" width="4.7109375" customWidth="1"/>
    <col min="8986" max="8986" width="1.42578125" customWidth="1"/>
    <col min="8987" max="8987" width="4.7109375" customWidth="1"/>
    <col min="8988" max="8988" width="5.5703125" customWidth="1"/>
    <col min="8989" max="8989" width="4.140625" customWidth="1"/>
    <col min="8990" max="8990" width="4" customWidth="1"/>
    <col min="8991" max="8991" width="3.5703125" customWidth="1"/>
    <col min="8992" max="8992" width="4.5703125" customWidth="1"/>
    <col min="8993" max="8993" width="4.7109375" customWidth="1"/>
    <col min="8996" max="8999" width="0" hidden="1" customWidth="1"/>
    <col min="9217" max="9217" width="3.85546875" customWidth="1"/>
    <col min="9218" max="9218" width="3.42578125" customWidth="1"/>
    <col min="9219" max="9219" width="2.28515625" customWidth="1"/>
    <col min="9220" max="9220" width="4.85546875" customWidth="1"/>
    <col min="9221" max="9221" width="4" customWidth="1"/>
    <col min="9222" max="9222" width="1.85546875" customWidth="1"/>
    <col min="9223" max="9223" width="3.42578125" customWidth="1"/>
    <col min="9224" max="9224" width="3.85546875" customWidth="1"/>
    <col min="9225" max="9225" width="2.85546875" customWidth="1"/>
    <col min="9226" max="9226" width="26.7109375" customWidth="1"/>
    <col min="9227" max="9227" width="3.7109375" customWidth="1"/>
    <col min="9228" max="9228" width="4.140625" customWidth="1"/>
    <col min="9230" max="9230" width="3.42578125" customWidth="1"/>
    <col min="9231" max="9231" width="1" customWidth="1"/>
    <col min="9232" max="9232" width="4.28515625" customWidth="1"/>
    <col min="9233" max="9233" width="3.85546875" customWidth="1"/>
    <col min="9234" max="9234" width="5.7109375" customWidth="1"/>
    <col min="9235" max="9235" width="1.7109375" customWidth="1"/>
    <col min="9236" max="9236" width="1.140625" customWidth="1"/>
    <col min="9237" max="9237" width="4" customWidth="1"/>
    <col min="9238" max="9238" width="8.85546875" customWidth="1"/>
    <col min="9239" max="9239" width="2.42578125" customWidth="1"/>
    <col min="9240" max="9240" width="1.7109375" customWidth="1"/>
    <col min="9241" max="9241" width="4.7109375" customWidth="1"/>
    <col min="9242" max="9242" width="1.42578125" customWidth="1"/>
    <col min="9243" max="9243" width="4.7109375" customWidth="1"/>
    <col min="9244" max="9244" width="5.5703125" customWidth="1"/>
    <col min="9245" max="9245" width="4.140625" customWidth="1"/>
    <col min="9246" max="9246" width="4" customWidth="1"/>
    <col min="9247" max="9247" width="3.5703125" customWidth="1"/>
    <col min="9248" max="9248" width="4.5703125" customWidth="1"/>
    <col min="9249" max="9249" width="4.7109375" customWidth="1"/>
    <col min="9252" max="9255" width="0" hidden="1" customWidth="1"/>
    <col min="9473" max="9473" width="3.85546875" customWidth="1"/>
    <col min="9474" max="9474" width="3.42578125" customWidth="1"/>
    <col min="9475" max="9475" width="2.28515625" customWidth="1"/>
    <col min="9476" max="9476" width="4.85546875" customWidth="1"/>
    <col min="9477" max="9477" width="4" customWidth="1"/>
    <col min="9478" max="9478" width="1.85546875" customWidth="1"/>
    <col min="9479" max="9479" width="3.42578125" customWidth="1"/>
    <col min="9480" max="9480" width="3.85546875" customWidth="1"/>
    <col min="9481" max="9481" width="2.85546875" customWidth="1"/>
    <col min="9482" max="9482" width="26.7109375" customWidth="1"/>
    <col min="9483" max="9483" width="3.7109375" customWidth="1"/>
    <col min="9484" max="9484" width="4.140625" customWidth="1"/>
    <col min="9486" max="9486" width="3.42578125" customWidth="1"/>
    <col min="9487" max="9487" width="1" customWidth="1"/>
    <col min="9488" max="9488" width="4.28515625" customWidth="1"/>
    <col min="9489" max="9489" width="3.85546875" customWidth="1"/>
    <col min="9490" max="9490" width="5.7109375" customWidth="1"/>
    <col min="9491" max="9491" width="1.7109375" customWidth="1"/>
    <col min="9492" max="9492" width="1.140625" customWidth="1"/>
    <col min="9493" max="9493" width="4" customWidth="1"/>
    <col min="9494" max="9494" width="8.85546875" customWidth="1"/>
    <col min="9495" max="9495" width="2.42578125" customWidth="1"/>
    <col min="9496" max="9496" width="1.7109375" customWidth="1"/>
    <col min="9497" max="9497" width="4.7109375" customWidth="1"/>
    <col min="9498" max="9498" width="1.42578125" customWidth="1"/>
    <col min="9499" max="9499" width="4.7109375" customWidth="1"/>
    <col min="9500" max="9500" width="5.5703125" customWidth="1"/>
    <col min="9501" max="9501" width="4.140625" customWidth="1"/>
    <col min="9502" max="9502" width="4" customWidth="1"/>
    <col min="9503" max="9503" width="3.5703125" customWidth="1"/>
    <col min="9504" max="9504" width="4.5703125" customWidth="1"/>
    <col min="9505" max="9505" width="4.7109375" customWidth="1"/>
    <col min="9508" max="9511" width="0" hidden="1" customWidth="1"/>
    <col min="9729" max="9729" width="3.85546875" customWidth="1"/>
    <col min="9730" max="9730" width="3.42578125" customWidth="1"/>
    <col min="9731" max="9731" width="2.28515625" customWidth="1"/>
    <col min="9732" max="9732" width="4.85546875" customWidth="1"/>
    <col min="9733" max="9733" width="4" customWidth="1"/>
    <col min="9734" max="9734" width="1.85546875" customWidth="1"/>
    <col min="9735" max="9735" width="3.42578125" customWidth="1"/>
    <col min="9736" max="9736" width="3.85546875" customWidth="1"/>
    <col min="9737" max="9737" width="2.85546875" customWidth="1"/>
    <col min="9738" max="9738" width="26.7109375" customWidth="1"/>
    <col min="9739" max="9739" width="3.7109375" customWidth="1"/>
    <col min="9740" max="9740" width="4.140625" customWidth="1"/>
    <col min="9742" max="9742" width="3.42578125" customWidth="1"/>
    <col min="9743" max="9743" width="1" customWidth="1"/>
    <col min="9744" max="9744" width="4.28515625" customWidth="1"/>
    <col min="9745" max="9745" width="3.85546875" customWidth="1"/>
    <col min="9746" max="9746" width="5.7109375" customWidth="1"/>
    <col min="9747" max="9747" width="1.7109375" customWidth="1"/>
    <col min="9748" max="9748" width="1.140625" customWidth="1"/>
    <col min="9749" max="9749" width="4" customWidth="1"/>
    <col min="9750" max="9750" width="8.85546875" customWidth="1"/>
    <col min="9751" max="9751" width="2.42578125" customWidth="1"/>
    <col min="9752" max="9752" width="1.7109375" customWidth="1"/>
    <col min="9753" max="9753" width="4.7109375" customWidth="1"/>
    <col min="9754" max="9754" width="1.42578125" customWidth="1"/>
    <col min="9755" max="9755" width="4.7109375" customWidth="1"/>
    <col min="9756" max="9756" width="5.5703125" customWidth="1"/>
    <col min="9757" max="9757" width="4.140625" customWidth="1"/>
    <col min="9758" max="9758" width="4" customWidth="1"/>
    <col min="9759" max="9759" width="3.5703125" customWidth="1"/>
    <col min="9760" max="9760" width="4.5703125" customWidth="1"/>
    <col min="9761" max="9761" width="4.7109375" customWidth="1"/>
    <col min="9764" max="9767" width="0" hidden="1" customWidth="1"/>
    <col min="9985" max="9985" width="3.85546875" customWidth="1"/>
    <col min="9986" max="9986" width="3.42578125" customWidth="1"/>
    <col min="9987" max="9987" width="2.28515625" customWidth="1"/>
    <col min="9988" max="9988" width="4.85546875" customWidth="1"/>
    <col min="9989" max="9989" width="4" customWidth="1"/>
    <col min="9990" max="9990" width="1.85546875" customWidth="1"/>
    <col min="9991" max="9991" width="3.42578125" customWidth="1"/>
    <col min="9992" max="9992" width="3.85546875" customWidth="1"/>
    <col min="9993" max="9993" width="2.85546875" customWidth="1"/>
    <col min="9994" max="9994" width="26.7109375" customWidth="1"/>
    <col min="9995" max="9995" width="3.7109375" customWidth="1"/>
    <col min="9996" max="9996" width="4.140625" customWidth="1"/>
    <col min="9998" max="9998" width="3.42578125" customWidth="1"/>
    <col min="9999" max="9999" width="1" customWidth="1"/>
    <col min="10000" max="10000" width="4.28515625" customWidth="1"/>
    <col min="10001" max="10001" width="3.85546875" customWidth="1"/>
    <col min="10002" max="10002" width="5.7109375" customWidth="1"/>
    <col min="10003" max="10003" width="1.7109375" customWidth="1"/>
    <col min="10004" max="10004" width="1.140625" customWidth="1"/>
    <col min="10005" max="10005" width="4" customWidth="1"/>
    <col min="10006" max="10006" width="8.85546875" customWidth="1"/>
    <col min="10007" max="10007" width="2.42578125" customWidth="1"/>
    <col min="10008" max="10008" width="1.7109375" customWidth="1"/>
    <col min="10009" max="10009" width="4.7109375" customWidth="1"/>
    <col min="10010" max="10010" width="1.42578125" customWidth="1"/>
    <col min="10011" max="10011" width="4.7109375" customWidth="1"/>
    <col min="10012" max="10012" width="5.5703125" customWidth="1"/>
    <col min="10013" max="10013" width="4.140625" customWidth="1"/>
    <col min="10014" max="10014" width="4" customWidth="1"/>
    <col min="10015" max="10015" width="3.5703125" customWidth="1"/>
    <col min="10016" max="10016" width="4.5703125" customWidth="1"/>
    <col min="10017" max="10017" width="4.7109375" customWidth="1"/>
    <col min="10020" max="10023" width="0" hidden="1" customWidth="1"/>
    <col min="10241" max="10241" width="3.85546875" customWidth="1"/>
    <col min="10242" max="10242" width="3.42578125" customWidth="1"/>
    <col min="10243" max="10243" width="2.28515625" customWidth="1"/>
    <col min="10244" max="10244" width="4.85546875" customWidth="1"/>
    <col min="10245" max="10245" width="4" customWidth="1"/>
    <col min="10246" max="10246" width="1.85546875" customWidth="1"/>
    <col min="10247" max="10247" width="3.42578125" customWidth="1"/>
    <col min="10248" max="10248" width="3.85546875" customWidth="1"/>
    <col min="10249" max="10249" width="2.85546875" customWidth="1"/>
    <col min="10250" max="10250" width="26.7109375" customWidth="1"/>
    <col min="10251" max="10251" width="3.7109375" customWidth="1"/>
    <col min="10252" max="10252" width="4.140625" customWidth="1"/>
    <col min="10254" max="10254" width="3.42578125" customWidth="1"/>
    <col min="10255" max="10255" width="1" customWidth="1"/>
    <col min="10256" max="10256" width="4.28515625" customWidth="1"/>
    <col min="10257" max="10257" width="3.85546875" customWidth="1"/>
    <col min="10258" max="10258" width="5.7109375" customWidth="1"/>
    <col min="10259" max="10259" width="1.7109375" customWidth="1"/>
    <col min="10260" max="10260" width="1.140625" customWidth="1"/>
    <col min="10261" max="10261" width="4" customWidth="1"/>
    <col min="10262" max="10262" width="8.85546875" customWidth="1"/>
    <col min="10263" max="10263" width="2.42578125" customWidth="1"/>
    <col min="10264" max="10264" width="1.7109375" customWidth="1"/>
    <col min="10265" max="10265" width="4.7109375" customWidth="1"/>
    <col min="10266" max="10266" width="1.42578125" customWidth="1"/>
    <col min="10267" max="10267" width="4.7109375" customWidth="1"/>
    <col min="10268" max="10268" width="5.5703125" customWidth="1"/>
    <col min="10269" max="10269" width="4.140625" customWidth="1"/>
    <col min="10270" max="10270" width="4" customWidth="1"/>
    <col min="10271" max="10271" width="3.5703125" customWidth="1"/>
    <col min="10272" max="10272" width="4.5703125" customWidth="1"/>
    <col min="10273" max="10273" width="4.7109375" customWidth="1"/>
    <col min="10276" max="10279" width="0" hidden="1" customWidth="1"/>
    <col min="10497" max="10497" width="3.85546875" customWidth="1"/>
    <col min="10498" max="10498" width="3.42578125" customWidth="1"/>
    <col min="10499" max="10499" width="2.28515625" customWidth="1"/>
    <col min="10500" max="10500" width="4.85546875" customWidth="1"/>
    <col min="10501" max="10501" width="4" customWidth="1"/>
    <col min="10502" max="10502" width="1.85546875" customWidth="1"/>
    <col min="10503" max="10503" width="3.42578125" customWidth="1"/>
    <col min="10504" max="10504" width="3.85546875" customWidth="1"/>
    <col min="10505" max="10505" width="2.85546875" customWidth="1"/>
    <col min="10506" max="10506" width="26.7109375" customWidth="1"/>
    <col min="10507" max="10507" width="3.7109375" customWidth="1"/>
    <col min="10508" max="10508" width="4.140625" customWidth="1"/>
    <col min="10510" max="10510" width="3.42578125" customWidth="1"/>
    <col min="10511" max="10511" width="1" customWidth="1"/>
    <col min="10512" max="10512" width="4.28515625" customWidth="1"/>
    <col min="10513" max="10513" width="3.85546875" customWidth="1"/>
    <col min="10514" max="10514" width="5.7109375" customWidth="1"/>
    <col min="10515" max="10515" width="1.7109375" customWidth="1"/>
    <col min="10516" max="10516" width="1.140625" customWidth="1"/>
    <col min="10517" max="10517" width="4" customWidth="1"/>
    <col min="10518" max="10518" width="8.85546875" customWidth="1"/>
    <col min="10519" max="10519" width="2.42578125" customWidth="1"/>
    <col min="10520" max="10520" width="1.7109375" customWidth="1"/>
    <col min="10521" max="10521" width="4.7109375" customWidth="1"/>
    <col min="10522" max="10522" width="1.42578125" customWidth="1"/>
    <col min="10523" max="10523" width="4.7109375" customWidth="1"/>
    <col min="10524" max="10524" width="5.5703125" customWidth="1"/>
    <col min="10525" max="10525" width="4.140625" customWidth="1"/>
    <col min="10526" max="10526" width="4" customWidth="1"/>
    <col min="10527" max="10527" width="3.5703125" customWidth="1"/>
    <col min="10528" max="10528" width="4.5703125" customWidth="1"/>
    <col min="10529" max="10529" width="4.7109375" customWidth="1"/>
    <col min="10532" max="10535" width="0" hidden="1" customWidth="1"/>
    <col min="10753" max="10753" width="3.85546875" customWidth="1"/>
    <col min="10754" max="10754" width="3.42578125" customWidth="1"/>
    <col min="10755" max="10755" width="2.28515625" customWidth="1"/>
    <col min="10756" max="10756" width="4.85546875" customWidth="1"/>
    <col min="10757" max="10757" width="4" customWidth="1"/>
    <col min="10758" max="10758" width="1.85546875" customWidth="1"/>
    <col min="10759" max="10759" width="3.42578125" customWidth="1"/>
    <col min="10760" max="10760" width="3.85546875" customWidth="1"/>
    <col min="10761" max="10761" width="2.85546875" customWidth="1"/>
    <col min="10762" max="10762" width="26.7109375" customWidth="1"/>
    <col min="10763" max="10763" width="3.7109375" customWidth="1"/>
    <col min="10764" max="10764" width="4.140625" customWidth="1"/>
    <col min="10766" max="10766" width="3.42578125" customWidth="1"/>
    <col min="10767" max="10767" width="1" customWidth="1"/>
    <col min="10768" max="10768" width="4.28515625" customWidth="1"/>
    <col min="10769" max="10769" width="3.85546875" customWidth="1"/>
    <col min="10770" max="10770" width="5.7109375" customWidth="1"/>
    <col min="10771" max="10771" width="1.7109375" customWidth="1"/>
    <col min="10772" max="10772" width="1.140625" customWidth="1"/>
    <col min="10773" max="10773" width="4" customWidth="1"/>
    <col min="10774" max="10774" width="8.85546875" customWidth="1"/>
    <col min="10775" max="10775" width="2.42578125" customWidth="1"/>
    <col min="10776" max="10776" width="1.7109375" customWidth="1"/>
    <col min="10777" max="10777" width="4.7109375" customWidth="1"/>
    <col min="10778" max="10778" width="1.42578125" customWidth="1"/>
    <col min="10779" max="10779" width="4.7109375" customWidth="1"/>
    <col min="10780" max="10780" width="5.5703125" customWidth="1"/>
    <col min="10781" max="10781" width="4.140625" customWidth="1"/>
    <col min="10782" max="10782" width="4" customWidth="1"/>
    <col min="10783" max="10783" width="3.5703125" customWidth="1"/>
    <col min="10784" max="10784" width="4.5703125" customWidth="1"/>
    <col min="10785" max="10785" width="4.7109375" customWidth="1"/>
    <col min="10788" max="10791" width="0" hidden="1" customWidth="1"/>
    <col min="11009" max="11009" width="3.85546875" customWidth="1"/>
    <col min="11010" max="11010" width="3.42578125" customWidth="1"/>
    <col min="11011" max="11011" width="2.28515625" customWidth="1"/>
    <col min="11012" max="11012" width="4.85546875" customWidth="1"/>
    <col min="11013" max="11013" width="4" customWidth="1"/>
    <col min="11014" max="11014" width="1.85546875" customWidth="1"/>
    <col min="11015" max="11015" width="3.42578125" customWidth="1"/>
    <col min="11016" max="11016" width="3.85546875" customWidth="1"/>
    <col min="11017" max="11017" width="2.85546875" customWidth="1"/>
    <col min="11018" max="11018" width="26.7109375" customWidth="1"/>
    <col min="11019" max="11019" width="3.7109375" customWidth="1"/>
    <col min="11020" max="11020" width="4.140625" customWidth="1"/>
    <col min="11022" max="11022" width="3.42578125" customWidth="1"/>
    <col min="11023" max="11023" width="1" customWidth="1"/>
    <col min="11024" max="11024" width="4.28515625" customWidth="1"/>
    <col min="11025" max="11025" width="3.85546875" customWidth="1"/>
    <col min="11026" max="11026" width="5.7109375" customWidth="1"/>
    <col min="11027" max="11027" width="1.7109375" customWidth="1"/>
    <col min="11028" max="11028" width="1.140625" customWidth="1"/>
    <col min="11029" max="11029" width="4" customWidth="1"/>
    <col min="11030" max="11030" width="8.85546875" customWidth="1"/>
    <col min="11031" max="11031" width="2.42578125" customWidth="1"/>
    <col min="11032" max="11032" width="1.7109375" customWidth="1"/>
    <col min="11033" max="11033" width="4.7109375" customWidth="1"/>
    <col min="11034" max="11034" width="1.42578125" customWidth="1"/>
    <col min="11035" max="11035" width="4.7109375" customWidth="1"/>
    <col min="11036" max="11036" width="5.5703125" customWidth="1"/>
    <col min="11037" max="11037" width="4.140625" customWidth="1"/>
    <col min="11038" max="11038" width="4" customWidth="1"/>
    <col min="11039" max="11039" width="3.5703125" customWidth="1"/>
    <col min="11040" max="11040" width="4.5703125" customWidth="1"/>
    <col min="11041" max="11041" width="4.7109375" customWidth="1"/>
    <col min="11044" max="11047" width="0" hidden="1" customWidth="1"/>
    <col min="11265" max="11265" width="3.85546875" customWidth="1"/>
    <col min="11266" max="11266" width="3.42578125" customWidth="1"/>
    <col min="11267" max="11267" width="2.28515625" customWidth="1"/>
    <col min="11268" max="11268" width="4.85546875" customWidth="1"/>
    <col min="11269" max="11269" width="4" customWidth="1"/>
    <col min="11270" max="11270" width="1.85546875" customWidth="1"/>
    <col min="11271" max="11271" width="3.42578125" customWidth="1"/>
    <col min="11272" max="11272" width="3.85546875" customWidth="1"/>
    <col min="11273" max="11273" width="2.85546875" customWidth="1"/>
    <col min="11274" max="11274" width="26.7109375" customWidth="1"/>
    <col min="11275" max="11275" width="3.7109375" customWidth="1"/>
    <col min="11276" max="11276" width="4.140625" customWidth="1"/>
    <col min="11278" max="11278" width="3.42578125" customWidth="1"/>
    <col min="11279" max="11279" width="1" customWidth="1"/>
    <col min="11280" max="11280" width="4.28515625" customWidth="1"/>
    <col min="11281" max="11281" width="3.85546875" customWidth="1"/>
    <col min="11282" max="11282" width="5.7109375" customWidth="1"/>
    <col min="11283" max="11283" width="1.7109375" customWidth="1"/>
    <col min="11284" max="11284" width="1.140625" customWidth="1"/>
    <col min="11285" max="11285" width="4" customWidth="1"/>
    <col min="11286" max="11286" width="8.85546875" customWidth="1"/>
    <col min="11287" max="11287" width="2.42578125" customWidth="1"/>
    <col min="11288" max="11288" width="1.7109375" customWidth="1"/>
    <col min="11289" max="11289" width="4.7109375" customWidth="1"/>
    <col min="11290" max="11290" width="1.42578125" customWidth="1"/>
    <col min="11291" max="11291" width="4.7109375" customWidth="1"/>
    <col min="11292" max="11292" width="5.5703125" customWidth="1"/>
    <col min="11293" max="11293" width="4.140625" customWidth="1"/>
    <col min="11294" max="11294" width="4" customWidth="1"/>
    <col min="11295" max="11295" width="3.5703125" customWidth="1"/>
    <col min="11296" max="11296" width="4.5703125" customWidth="1"/>
    <col min="11297" max="11297" width="4.7109375" customWidth="1"/>
    <col min="11300" max="11303" width="0" hidden="1" customWidth="1"/>
    <col min="11521" max="11521" width="3.85546875" customWidth="1"/>
    <col min="11522" max="11522" width="3.42578125" customWidth="1"/>
    <col min="11523" max="11523" width="2.28515625" customWidth="1"/>
    <col min="11524" max="11524" width="4.85546875" customWidth="1"/>
    <col min="11525" max="11525" width="4" customWidth="1"/>
    <col min="11526" max="11526" width="1.85546875" customWidth="1"/>
    <col min="11527" max="11527" width="3.42578125" customWidth="1"/>
    <col min="11528" max="11528" width="3.85546875" customWidth="1"/>
    <col min="11529" max="11529" width="2.85546875" customWidth="1"/>
    <col min="11530" max="11530" width="26.7109375" customWidth="1"/>
    <col min="11531" max="11531" width="3.7109375" customWidth="1"/>
    <col min="11532" max="11532" width="4.140625" customWidth="1"/>
    <col min="11534" max="11534" width="3.42578125" customWidth="1"/>
    <col min="11535" max="11535" width="1" customWidth="1"/>
    <col min="11536" max="11536" width="4.28515625" customWidth="1"/>
    <col min="11537" max="11537" width="3.85546875" customWidth="1"/>
    <col min="11538" max="11538" width="5.7109375" customWidth="1"/>
    <col min="11539" max="11539" width="1.7109375" customWidth="1"/>
    <col min="11540" max="11540" width="1.140625" customWidth="1"/>
    <col min="11541" max="11541" width="4" customWidth="1"/>
    <col min="11542" max="11542" width="8.85546875" customWidth="1"/>
    <col min="11543" max="11543" width="2.42578125" customWidth="1"/>
    <col min="11544" max="11544" width="1.7109375" customWidth="1"/>
    <col min="11545" max="11545" width="4.7109375" customWidth="1"/>
    <col min="11546" max="11546" width="1.42578125" customWidth="1"/>
    <col min="11547" max="11547" width="4.7109375" customWidth="1"/>
    <col min="11548" max="11548" width="5.5703125" customWidth="1"/>
    <col min="11549" max="11549" width="4.140625" customWidth="1"/>
    <col min="11550" max="11550" width="4" customWidth="1"/>
    <col min="11551" max="11551" width="3.5703125" customWidth="1"/>
    <col min="11552" max="11552" width="4.5703125" customWidth="1"/>
    <col min="11553" max="11553" width="4.7109375" customWidth="1"/>
    <col min="11556" max="11559" width="0" hidden="1" customWidth="1"/>
    <col min="11777" max="11777" width="3.85546875" customWidth="1"/>
    <col min="11778" max="11778" width="3.42578125" customWidth="1"/>
    <col min="11779" max="11779" width="2.28515625" customWidth="1"/>
    <col min="11780" max="11780" width="4.85546875" customWidth="1"/>
    <col min="11781" max="11781" width="4" customWidth="1"/>
    <col min="11782" max="11782" width="1.85546875" customWidth="1"/>
    <col min="11783" max="11783" width="3.42578125" customWidth="1"/>
    <col min="11784" max="11784" width="3.85546875" customWidth="1"/>
    <col min="11785" max="11785" width="2.85546875" customWidth="1"/>
    <col min="11786" max="11786" width="26.7109375" customWidth="1"/>
    <col min="11787" max="11787" width="3.7109375" customWidth="1"/>
    <col min="11788" max="11788" width="4.140625" customWidth="1"/>
    <col min="11790" max="11790" width="3.42578125" customWidth="1"/>
    <col min="11791" max="11791" width="1" customWidth="1"/>
    <col min="11792" max="11792" width="4.28515625" customWidth="1"/>
    <col min="11793" max="11793" width="3.85546875" customWidth="1"/>
    <col min="11794" max="11794" width="5.7109375" customWidth="1"/>
    <col min="11795" max="11795" width="1.7109375" customWidth="1"/>
    <col min="11796" max="11796" width="1.140625" customWidth="1"/>
    <col min="11797" max="11797" width="4" customWidth="1"/>
    <col min="11798" max="11798" width="8.85546875" customWidth="1"/>
    <col min="11799" max="11799" width="2.42578125" customWidth="1"/>
    <col min="11800" max="11800" width="1.7109375" customWidth="1"/>
    <col min="11801" max="11801" width="4.7109375" customWidth="1"/>
    <col min="11802" max="11802" width="1.42578125" customWidth="1"/>
    <col min="11803" max="11803" width="4.7109375" customWidth="1"/>
    <col min="11804" max="11804" width="5.5703125" customWidth="1"/>
    <col min="11805" max="11805" width="4.140625" customWidth="1"/>
    <col min="11806" max="11806" width="4" customWidth="1"/>
    <col min="11807" max="11807" width="3.5703125" customWidth="1"/>
    <col min="11808" max="11808" width="4.5703125" customWidth="1"/>
    <col min="11809" max="11809" width="4.7109375" customWidth="1"/>
    <col min="11812" max="11815" width="0" hidden="1" customWidth="1"/>
    <col min="12033" max="12033" width="3.85546875" customWidth="1"/>
    <col min="12034" max="12034" width="3.42578125" customWidth="1"/>
    <col min="12035" max="12035" width="2.28515625" customWidth="1"/>
    <col min="12036" max="12036" width="4.85546875" customWidth="1"/>
    <col min="12037" max="12037" width="4" customWidth="1"/>
    <col min="12038" max="12038" width="1.85546875" customWidth="1"/>
    <col min="12039" max="12039" width="3.42578125" customWidth="1"/>
    <col min="12040" max="12040" width="3.85546875" customWidth="1"/>
    <col min="12041" max="12041" width="2.85546875" customWidth="1"/>
    <col min="12042" max="12042" width="26.7109375" customWidth="1"/>
    <col min="12043" max="12043" width="3.7109375" customWidth="1"/>
    <col min="12044" max="12044" width="4.140625" customWidth="1"/>
    <col min="12046" max="12046" width="3.42578125" customWidth="1"/>
    <col min="12047" max="12047" width="1" customWidth="1"/>
    <col min="12048" max="12048" width="4.28515625" customWidth="1"/>
    <col min="12049" max="12049" width="3.85546875" customWidth="1"/>
    <col min="12050" max="12050" width="5.7109375" customWidth="1"/>
    <col min="12051" max="12051" width="1.7109375" customWidth="1"/>
    <col min="12052" max="12052" width="1.140625" customWidth="1"/>
    <col min="12053" max="12053" width="4" customWidth="1"/>
    <col min="12054" max="12054" width="8.85546875" customWidth="1"/>
    <col min="12055" max="12055" width="2.42578125" customWidth="1"/>
    <col min="12056" max="12056" width="1.7109375" customWidth="1"/>
    <col min="12057" max="12057" width="4.7109375" customWidth="1"/>
    <col min="12058" max="12058" width="1.42578125" customWidth="1"/>
    <col min="12059" max="12059" width="4.7109375" customWidth="1"/>
    <col min="12060" max="12060" width="5.5703125" customWidth="1"/>
    <col min="12061" max="12061" width="4.140625" customWidth="1"/>
    <col min="12062" max="12062" width="4" customWidth="1"/>
    <col min="12063" max="12063" width="3.5703125" customWidth="1"/>
    <col min="12064" max="12064" width="4.5703125" customWidth="1"/>
    <col min="12065" max="12065" width="4.7109375" customWidth="1"/>
    <col min="12068" max="12071" width="0" hidden="1" customWidth="1"/>
    <col min="12289" max="12289" width="3.85546875" customWidth="1"/>
    <col min="12290" max="12290" width="3.42578125" customWidth="1"/>
    <col min="12291" max="12291" width="2.28515625" customWidth="1"/>
    <col min="12292" max="12292" width="4.85546875" customWidth="1"/>
    <col min="12293" max="12293" width="4" customWidth="1"/>
    <col min="12294" max="12294" width="1.85546875" customWidth="1"/>
    <col min="12295" max="12295" width="3.42578125" customWidth="1"/>
    <col min="12296" max="12296" width="3.85546875" customWidth="1"/>
    <col min="12297" max="12297" width="2.85546875" customWidth="1"/>
    <col min="12298" max="12298" width="26.7109375" customWidth="1"/>
    <col min="12299" max="12299" width="3.7109375" customWidth="1"/>
    <col min="12300" max="12300" width="4.140625" customWidth="1"/>
    <col min="12302" max="12302" width="3.42578125" customWidth="1"/>
    <col min="12303" max="12303" width="1" customWidth="1"/>
    <col min="12304" max="12304" width="4.28515625" customWidth="1"/>
    <col min="12305" max="12305" width="3.85546875" customWidth="1"/>
    <col min="12306" max="12306" width="5.7109375" customWidth="1"/>
    <col min="12307" max="12307" width="1.7109375" customWidth="1"/>
    <col min="12308" max="12308" width="1.140625" customWidth="1"/>
    <col min="12309" max="12309" width="4" customWidth="1"/>
    <col min="12310" max="12310" width="8.85546875" customWidth="1"/>
    <col min="12311" max="12311" width="2.42578125" customWidth="1"/>
    <col min="12312" max="12312" width="1.7109375" customWidth="1"/>
    <col min="12313" max="12313" width="4.7109375" customWidth="1"/>
    <col min="12314" max="12314" width="1.42578125" customWidth="1"/>
    <col min="12315" max="12315" width="4.7109375" customWidth="1"/>
    <col min="12316" max="12316" width="5.5703125" customWidth="1"/>
    <col min="12317" max="12317" width="4.140625" customWidth="1"/>
    <col min="12318" max="12318" width="4" customWidth="1"/>
    <col min="12319" max="12319" width="3.5703125" customWidth="1"/>
    <col min="12320" max="12320" width="4.5703125" customWidth="1"/>
    <col min="12321" max="12321" width="4.7109375" customWidth="1"/>
    <col min="12324" max="12327" width="0" hidden="1" customWidth="1"/>
    <col min="12545" max="12545" width="3.85546875" customWidth="1"/>
    <col min="12546" max="12546" width="3.42578125" customWidth="1"/>
    <col min="12547" max="12547" width="2.28515625" customWidth="1"/>
    <col min="12548" max="12548" width="4.85546875" customWidth="1"/>
    <col min="12549" max="12549" width="4" customWidth="1"/>
    <col min="12550" max="12550" width="1.85546875" customWidth="1"/>
    <col min="12551" max="12551" width="3.42578125" customWidth="1"/>
    <col min="12552" max="12552" width="3.85546875" customWidth="1"/>
    <col min="12553" max="12553" width="2.85546875" customWidth="1"/>
    <col min="12554" max="12554" width="26.7109375" customWidth="1"/>
    <col min="12555" max="12555" width="3.7109375" customWidth="1"/>
    <col min="12556" max="12556" width="4.140625" customWidth="1"/>
    <col min="12558" max="12558" width="3.42578125" customWidth="1"/>
    <col min="12559" max="12559" width="1" customWidth="1"/>
    <col min="12560" max="12560" width="4.28515625" customWidth="1"/>
    <col min="12561" max="12561" width="3.85546875" customWidth="1"/>
    <col min="12562" max="12562" width="5.7109375" customWidth="1"/>
    <col min="12563" max="12563" width="1.7109375" customWidth="1"/>
    <col min="12564" max="12564" width="1.140625" customWidth="1"/>
    <col min="12565" max="12565" width="4" customWidth="1"/>
    <col min="12566" max="12566" width="8.85546875" customWidth="1"/>
    <col min="12567" max="12567" width="2.42578125" customWidth="1"/>
    <col min="12568" max="12568" width="1.7109375" customWidth="1"/>
    <col min="12569" max="12569" width="4.7109375" customWidth="1"/>
    <col min="12570" max="12570" width="1.42578125" customWidth="1"/>
    <col min="12571" max="12571" width="4.7109375" customWidth="1"/>
    <col min="12572" max="12572" width="5.5703125" customWidth="1"/>
    <col min="12573" max="12573" width="4.140625" customWidth="1"/>
    <col min="12574" max="12574" width="4" customWidth="1"/>
    <col min="12575" max="12575" width="3.5703125" customWidth="1"/>
    <col min="12576" max="12576" width="4.5703125" customWidth="1"/>
    <col min="12577" max="12577" width="4.7109375" customWidth="1"/>
    <col min="12580" max="12583" width="0" hidden="1" customWidth="1"/>
    <col min="12801" max="12801" width="3.85546875" customWidth="1"/>
    <col min="12802" max="12802" width="3.42578125" customWidth="1"/>
    <col min="12803" max="12803" width="2.28515625" customWidth="1"/>
    <col min="12804" max="12804" width="4.85546875" customWidth="1"/>
    <col min="12805" max="12805" width="4" customWidth="1"/>
    <col min="12806" max="12806" width="1.85546875" customWidth="1"/>
    <col min="12807" max="12807" width="3.42578125" customWidth="1"/>
    <col min="12808" max="12808" width="3.85546875" customWidth="1"/>
    <col min="12809" max="12809" width="2.85546875" customWidth="1"/>
    <col min="12810" max="12810" width="26.7109375" customWidth="1"/>
    <col min="12811" max="12811" width="3.7109375" customWidth="1"/>
    <col min="12812" max="12812" width="4.140625" customWidth="1"/>
    <col min="12814" max="12814" width="3.42578125" customWidth="1"/>
    <col min="12815" max="12815" width="1" customWidth="1"/>
    <col min="12816" max="12816" width="4.28515625" customWidth="1"/>
    <col min="12817" max="12817" width="3.85546875" customWidth="1"/>
    <col min="12818" max="12818" width="5.7109375" customWidth="1"/>
    <col min="12819" max="12819" width="1.7109375" customWidth="1"/>
    <col min="12820" max="12820" width="1.140625" customWidth="1"/>
    <col min="12821" max="12821" width="4" customWidth="1"/>
    <col min="12822" max="12822" width="8.85546875" customWidth="1"/>
    <col min="12823" max="12823" width="2.42578125" customWidth="1"/>
    <col min="12824" max="12824" width="1.7109375" customWidth="1"/>
    <col min="12825" max="12825" width="4.7109375" customWidth="1"/>
    <col min="12826" max="12826" width="1.42578125" customWidth="1"/>
    <col min="12827" max="12827" width="4.7109375" customWidth="1"/>
    <col min="12828" max="12828" width="5.5703125" customWidth="1"/>
    <col min="12829" max="12829" width="4.140625" customWidth="1"/>
    <col min="12830" max="12830" width="4" customWidth="1"/>
    <col min="12831" max="12831" width="3.5703125" customWidth="1"/>
    <col min="12832" max="12832" width="4.5703125" customWidth="1"/>
    <col min="12833" max="12833" width="4.7109375" customWidth="1"/>
    <col min="12836" max="12839" width="0" hidden="1" customWidth="1"/>
    <col min="13057" max="13057" width="3.85546875" customWidth="1"/>
    <col min="13058" max="13058" width="3.42578125" customWidth="1"/>
    <col min="13059" max="13059" width="2.28515625" customWidth="1"/>
    <col min="13060" max="13060" width="4.85546875" customWidth="1"/>
    <col min="13061" max="13061" width="4" customWidth="1"/>
    <col min="13062" max="13062" width="1.85546875" customWidth="1"/>
    <col min="13063" max="13063" width="3.42578125" customWidth="1"/>
    <col min="13064" max="13064" width="3.85546875" customWidth="1"/>
    <col min="13065" max="13065" width="2.85546875" customWidth="1"/>
    <col min="13066" max="13066" width="26.7109375" customWidth="1"/>
    <col min="13067" max="13067" width="3.7109375" customWidth="1"/>
    <col min="13068" max="13068" width="4.140625" customWidth="1"/>
    <col min="13070" max="13070" width="3.42578125" customWidth="1"/>
    <col min="13071" max="13071" width="1" customWidth="1"/>
    <col min="13072" max="13072" width="4.28515625" customWidth="1"/>
    <col min="13073" max="13073" width="3.85546875" customWidth="1"/>
    <col min="13074" max="13074" width="5.7109375" customWidth="1"/>
    <col min="13075" max="13075" width="1.7109375" customWidth="1"/>
    <col min="13076" max="13076" width="1.140625" customWidth="1"/>
    <col min="13077" max="13077" width="4" customWidth="1"/>
    <col min="13078" max="13078" width="8.85546875" customWidth="1"/>
    <col min="13079" max="13079" width="2.42578125" customWidth="1"/>
    <col min="13080" max="13080" width="1.7109375" customWidth="1"/>
    <col min="13081" max="13081" width="4.7109375" customWidth="1"/>
    <col min="13082" max="13082" width="1.42578125" customWidth="1"/>
    <col min="13083" max="13083" width="4.7109375" customWidth="1"/>
    <col min="13084" max="13084" width="5.5703125" customWidth="1"/>
    <col min="13085" max="13085" width="4.140625" customWidth="1"/>
    <col min="13086" max="13086" width="4" customWidth="1"/>
    <col min="13087" max="13087" width="3.5703125" customWidth="1"/>
    <col min="13088" max="13088" width="4.5703125" customWidth="1"/>
    <col min="13089" max="13089" width="4.7109375" customWidth="1"/>
    <col min="13092" max="13095" width="0" hidden="1" customWidth="1"/>
    <col min="13313" max="13313" width="3.85546875" customWidth="1"/>
    <col min="13314" max="13314" width="3.42578125" customWidth="1"/>
    <col min="13315" max="13315" width="2.28515625" customWidth="1"/>
    <col min="13316" max="13316" width="4.85546875" customWidth="1"/>
    <col min="13317" max="13317" width="4" customWidth="1"/>
    <col min="13318" max="13318" width="1.85546875" customWidth="1"/>
    <col min="13319" max="13319" width="3.42578125" customWidth="1"/>
    <col min="13320" max="13320" width="3.85546875" customWidth="1"/>
    <col min="13321" max="13321" width="2.85546875" customWidth="1"/>
    <col min="13322" max="13322" width="26.7109375" customWidth="1"/>
    <col min="13323" max="13323" width="3.7109375" customWidth="1"/>
    <col min="13324" max="13324" width="4.140625" customWidth="1"/>
    <col min="13326" max="13326" width="3.42578125" customWidth="1"/>
    <col min="13327" max="13327" width="1" customWidth="1"/>
    <col min="13328" max="13328" width="4.28515625" customWidth="1"/>
    <col min="13329" max="13329" width="3.85546875" customWidth="1"/>
    <col min="13330" max="13330" width="5.7109375" customWidth="1"/>
    <col min="13331" max="13331" width="1.7109375" customWidth="1"/>
    <col min="13332" max="13332" width="1.140625" customWidth="1"/>
    <col min="13333" max="13333" width="4" customWidth="1"/>
    <col min="13334" max="13334" width="8.85546875" customWidth="1"/>
    <col min="13335" max="13335" width="2.42578125" customWidth="1"/>
    <col min="13336" max="13336" width="1.7109375" customWidth="1"/>
    <col min="13337" max="13337" width="4.7109375" customWidth="1"/>
    <col min="13338" max="13338" width="1.42578125" customWidth="1"/>
    <col min="13339" max="13339" width="4.7109375" customWidth="1"/>
    <col min="13340" max="13340" width="5.5703125" customWidth="1"/>
    <col min="13341" max="13341" width="4.140625" customWidth="1"/>
    <col min="13342" max="13342" width="4" customWidth="1"/>
    <col min="13343" max="13343" width="3.5703125" customWidth="1"/>
    <col min="13344" max="13344" width="4.5703125" customWidth="1"/>
    <col min="13345" max="13345" width="4.7109375" customWidth="1"/>
    <col min="13348" max="13351" width="0" hidden="1" customWidth="1"/>
    <col min="13569" max="13569" width="3.85546875" customWidth="1"/>
    <col min="13570" max="13570" width="3.42578125" customWidth="1"/>
    <col min="13571" max="13571" width="2.28515625" customWidth="1"/>
    <col min="13572" max="13572" width="4.85546875" customWidth="1"/>
    <col min="13573" max="13573" width="4" customWidth="1"/>
    <col min="13574" max="13574" width="1.85546875" customWidth="1"/>
    <col min="13575" max="13575" width="3.42578125" customWidth="1"/>
    <col min="13576" max="13576" width="3.85546875" customWidth="1"/>
    <col min="13577" max="13577" width="2.85546875" customWidth="1"/>
    <col min="13578" max="13578" width="26.7109375" customWidth="1"/>
    <col min="13579" max="13579" width="3.7109375" customWidth="1"/>
    <col min="13580" max="13580" width="4.140625" customWidth="1"/>
    <col min="13582" max="13582" width="3.42578125" customWidth="1"/>
    <col min="13583" max="13583" width="1" customWidth="1"/>
    <col min="13584" max="13584" width="4.28515625" customWidth="1"/>
    <col min="13585" max="13585" width="3.85546875" customWidth="1"/>
    <col min="13586" max="13586" width="5.7109375" customWidth="1"/>
    <col min="13587" max="13587" width="1.7109375" customWidth="1"/>
    <col min="13588" max="13588" width="1.140625" customWidth="1"/>
    <col min="13589" max="13589" width="4" customWidth="1"/>
    <col min="13590" max="13590" width="8.85546875" customWidth="1"/>
    <col min="13591" max="13591" width="2.42578125" customWidth="1"/>
    <col min="13592" max="13592" width="1.7109375" customWidth="1"/>
    <col min="13593" max="13593" width="4.7109375" customWidth="1"/>
    <col min="13594" max="13594" width="1.42578125" customWidth="1"/>
    <col min="13595" max="13595" width="4.7109375" customWidth="1"/>
    <col min="13596" max="13596" width="5.5703125" customWidth="1"/>
    <col min="13597" max="13597" width="4.140625" customWidth="1"/>
    <col min="13598" max="13598" width="4" customWidth="1"/>
    <col min="13599" max="13599" width="3.5703125" customWidth="1"/>
    <col min="13600" max="13600" width="4.5703125" customWidth="1"/>
    <col min="13601" max="13601" width="4.7109375" customWidth="1"/>
    <col min="13604" max="13607" width="0" hidden="1" customWidth="1"/>
    <col min="13825" max="13825" width="3.85546875" customWidth="1"/>
    <col min="13826" max="13826" width="3.42578125" customWidth="1"/>
    <col min="13827" max="13827" width="2.28515625" customWidth="1"/>
    <col min="13828" max="13828" width="4.85546875" customWidth="1"/>
    <col min="13829" max="13829" width="4" customWidth="1"/>
    <col min="13830" max="13830" width="1.85546875" customWidth="1"/>
    <col min="13831" max="13831" width="3.42578125" customWidth="1"/>
    <col min="13832" max="13832" width="3.85546875" customWidth="1"/>
    <col min="13833" max="13833" width="2.85546875" customWidth="1"/>
    <col min="13834" max="13834" width="26.7109375" customWidth="1"/>
    <col min="13835" max="13835" width="3.7109375" customWidth="1"/>
    <col min="13836" max="13836" width="4.140625" customWidth="1"/>
    <col min="13838" max="13838" width="3.42578125" customWidth="1"/>
    <col min="13839" max="13839" width="1" customWidth="1"/>
    <col min="13840" max="13840" width="4.28515625" customWidth="1"/>
    <col min="13841" max="13841" width="3.85546875" customWidth="1"/>
    <col min="13842" max="13842" width="5.7109375" customWidth="1"/>
    <col min="13843" max="13843" width="1.7109375" customWidth="1"/>
    <col min="13844" max="13844" width="1.140625" customWidth="1"/>
    <col min="13845" max="13845" width="4" customWidth="1"/>
    <col min="13846" max="13846" width="8.85546875" customWidth="1"/>
    <col min="13847" max="13847" width="2.42578125" customWidth="1"/>
    <col min="13848" max="13848" width="1.7109375" customWidth="1"/>
    <col min="13849" max="13849" width="4.7109375" customWidth="1"/>
    <col min="13850" max="13850" width="1.42578125" customWidth="1"/>
    <col min="13851" max="13851" width="4.7109375" customWidth="1"/>
    <col min="13852" max="13852" width="5.5703125" customWidth="1"/>
    <col min="13853" max="13853" width="4.140625" customWidth="1"/>
    <col min="13854" max="13854" width="4" customWidth="1"/>
    <col min="13855" max="13855" width="3.5703125" customWidth="1"/>
    <col min="13856" max="13856" width="4.5703125" customWidth="1"/>
    <col min="13857" max="13857" width="4.7109375" customWidth="1"/>
    <col min="13860" max="13863" width="0" hidden="1" customWidth="1"/>
    <col min="14081" max="14081" width="3.85546875" customWidth="1"/>
    <col min="14082" max="14082" width="3.42578125" customWidth="1"/>
    <col min="14083" max="14083" width="2.28515625" customWidth="1"/>
    <col min="14084" max="14084" width="4.85546875" customWidth="1"/>
    <col min="14085" max="14085" width="4" customWidth="1"/>
    <col min="14086" max="14086" width="1.85546875" customWidth="1"/>
    <col min="14087" max="14087" width="3.42578125" customWidth="1"/>
    <col min="14088" max="14088" width="3.85546875" customWidth="1"/>
    <col min="14089" max="14089" width="2.85546875" customWidth="1"/>
    <col min="14090" max="14090" width="26.7109375" customWidth="1"/>
    <col min="14091" max="14091" width="3.7109375" customWidth="1"/>
    <col min="14092" max="14092" width="4.140625" customWidth="1"/>
    <col min="14094" max="14094" width="3.42578125" customWidth="1"/>
    <col min="14095" max="14095" width="1" customWidth="1"/>
    <col min="14096" max="14096" width="4.28515625" customWidth="1"/>
    <col min="14097" max="14097" width="3.85546875" customWidth="1"/>
    <col min="14098" max="14098" width="5.7109375" customWidth="1"/>
    <col min="14099" max="14099" width="1.7109375" customWidth="1"/>
    <col min="14100" max="14100" width="1.140625" customWidth="1"/>
    <col min="14101" max="14101" width="4" customWidth="1"/>
    <col min="14102" max="14102" width="8.85546875" customWidth="1"/>
    <col min="14103" max="14103" width="2.42578125" customWidth="1"/>
    <col min="14104" max="14104" width="1.7109375" customWidth="1"/>
    <col min="14105" max="14105" width="4.7109375" customWidth="1"/>
    <col min="14106" max="14106" width="1.42578125" customWidth="1"/>
    <col min="14107" max="14107" width="4.7109375" customWidth="1"/>
    <col min="14108" max="14108" width="5.5703125" customWidth="1"/>
    <col min="14109" max="14109" width="4.140625" customWidth="1"/>
    <col min="14110" max="14110" width="4" customWidth="1"/>
    <col min="14111" max="14111" width="3.5703125" customWidth="1"/>
    <col min="14112" max="14112" width="4.5703125" customWidth="1"/>
    <col min="14113" max="14113" width="4.7109375" customWidth="1"/>
    <col min="14116" max="14119" width="0" hidden="1" customWidth="1"/>
    <col min="14337" max="14337" width="3.85546875" customWidth="1"/>
    <col min="14338" max="14338" width="3.42578125" customWidth="1"/>
    <col min="14339" max="14339" width="2.28515625" customWidth="1"/>
    <col min="14340" max="14340" width="4.85546875" customWidth="1"/>
    <col min="14341" max="14341" width="4" customWidth="1"/>
    <col min="14342" max="14342" width="1.85546875" customWidth="1"/>
    <col min="14343" max="14343" width="3.42578125" customWidth="1"/>
    <col min="14344" max="14344" width="3.85546875" customWidth="1"/>
    <col min="14345" max="14345" width="2.85546875" customWidth="1"/>
    <col min="14346" max="14346" width="26.7109375" customWidth="1"/>
    <col min="14347" max="14347" width="3.7109375" customWidth="1"/>
    <col min="14348" max="14348" width="4.140625" customWidth="1"/>
    <col min="14350" max="14350" width="3.42578125" customWidth="1"/>
    <col min="14351" max="14351" width="1" customWidth="1"/>
    <col min="14352" max="14352" width="4.28515625" customWidth="1"/>
    <col min="14353" max="14353" width="3.85546875" customWidth="1"/>
    <col min="14354" max="14354" width="5.7109375" customWidth="1"/>
    <col min="14355" max="14355" width="1.7109375" customWidth="1"/>
    <col min="14356" max="14356" width="1.140625" customWidth="1"/>
    <col min="14357" max="14357" width="4" customWidth="1"/>
    <col min="14358" max="14358" width="8.85546875" customWidth="1"/>
    <col min="14359" max="14359" width="2.42578125" customWidth="1"/>
    <col min="14360" max="14360" width="1.7109375" customWidth="1"/>
    <col min="14361" max="14361" width="4.7109375" customWidth="1"/>
    <col min="14362" max="14362" width="1.42578125" customWidth="1"/>
    <col min="14363" max="14363" width="4.7109375" customWidth="1"/>
    <col min="14364" max="14364" width="5.5703125" customWidth="1"/>
    <col min="14365" max="14365" width="4.140625" customWidth="1"/>
    <col min="14366" max="14366" width="4" customWidth="1"/>
    <col min="14367" max="14367" width="3.5703125" customWidth="1"/>
    <col min="14368" max="14368" width="4.5703125" customWidth="1"/>
    <col min="14369" max="14369" width="4.7109375" customWidth="1"/>
    <col min="14372" max="14375" width="0" hidden="1" customWidth="1"/>
    <col min="14593" max="14593" width="3.85546875" customWidth="1"/>
    <col min="14594" max="14594" width="3.42578125" customWidth="1"/>
    <col min="14595" max="14595" width="2.28515625" customWidth="1"/>
    <col min="14596" max="14596" width="4.85546875" customWidth="1"/>
    <col min="14597" max="14597" width="4" customWidth="1"/>
    <col min="14598" max="14598" width="1.85546875" customWidth="1"/>
    <col min="14599" max="14599" width="3.42578125" customWidth="1"/>
    <col min="14600" max="14600" width="3.85546875" customWidth="1"/>
    <col min="14601" max="14601" width="2.85546875" customWidth="1"/>
    <col min="14602" max="14602" width="26.7109375" customWidth="1"/>
    <col min="14603" max="14603" width="3.7109375" customWidth="1"/>
    <col min="14604" max="14604" width="4.140625" customWidth="1"/>
    <col min="14606" max="14606" width="3.42578125" customWidth="1"/>
    <col min="14607" max="14607" width="1" customWidth="1"/>
    <col min="14608" max="14608" width="4.28515625" customWidth="1"/>
    <col min="14609" max="14609" width="3.85546875" customWidth="1"/>
    <col min="14610" max="14610" width="5.7109375" customWidth="1"/>
    <col min="14611" max="14611" width="1.7109375" customWidth="1"/>
    <col min="14612" max="14612" width="1.140625" customWidth="1"/>
    <col min="14613" max="14613" width="4" customWidth="1"/>
    <col min="14614" max="14614" width="8.85546875" customWidth="1"/>
    <col min="14615" max="14615" width="2.42578125" customWidth="1"/>
    <col min="14616" max="14616" width="1.7109375" customWidth="1"/>
    <col min="14617" max="14617" width="4.7109375" customWidth="1"/>
    <col min="14618" max="14618" width="1.42578125" customWidth="1"/>
    <col min="14619" max="14619" width="4.7109375" customWidth="1"/>
    <col min="14620" max="14620" width="5.5703125" customWidth="1"/>
    <col min="14621" max="14621" width="4.140625" customWidth="1"/>
    <col min="14622" max="14622" width="4" customWidth="1"/>
    <col min="14623" max="14623" width="3.5703125" customWidth="1"/>
    <col min="14624" max="14624" width="4.5703125" customWidth="1"/>
    <col min="14625" max="14625" width="4.7109375" customWidth="1"/>
    <col min="14628" max="14631" width="0" hidden="1" customWidth="1"/>
    <col min="14849" max="14849" width="3.85546875" customWidth="1"/>
    <col min="14850" max="14850" width="3.42578125" customWidth="1"/>
    <col min="14851" max="14851" width="2.28515625" customWidth="1"/>
    <col min="14852" max="14852" width="4.85546875" customWidth="1"/>
    <col min="14853" max="14853" width="4" customWidth="1"/>
    <col min="14854" max="14854" width="1.85546875" customWidth="1"/>
    <col min="14855" max="14855" width="3.42578125" customWidth="1"/>
    <col min="14856" max="14856" width="3.85546875" customWidth="1"/>
    <col min="14857" max="14857" width="2.85546875" customWidth="1"/>
    <col min="14858" max="14858" width="26.7109375" customWidth="1"/>
    <col min="14859" max="14859" width="3.7109375" customWidth="1"/>
    <col min="14860" max="14860" width="4.140625" customWidth="1"/>
    <col min="14862" max="14862" width="3.42578125" customWidth="1"/>
    <col min="14863" max="14863" width="1" customWidth="1"/>
    <col min="14864" max="14864" width="4.28515625" customWidth="1"/>
    <col min="14865" max="14865" width="3.85546875" customWidth="1"/>
    <col min="14866" max="14866" width="5.7109375" customWidth="1"/>
    <col min="14867" max="14867" width="1.7109375" customWidth="1"/>
    <col min="14868" max="14868" width="1.140625" customWidth="1"/>
    <col min="14869" max="14869" width="4" customWidth="1"/>
    <col min="14870" max="14870" width="8.85546875" customWidth="1"/>
    <col min="14871" max="14871" width="2.42578125" customWidth="1"/>
    <col min="14872" max="14872" width="1.7109375" customWidth="1"/>
    <col min="14873" max="14873" width="4.7109375" customWidth="1"/>
    <col min="14874" max="14874" width="1.42578125" customWidth="1"/>
    <col min="14875" max="14875" width="4.7109375" customWidth="1"/>
    <col min="14876" max="14876" width="5.5703125" customWidth="1"/>
    <col min="14877" max="14877" width="4.140625" customWidth="1"/>
    <col min="14878" max="14878" width="4" customWidth="1"/>
    <col min="14879" max="14879" width="3.5703125" customWidth="1"/>
    <col min="14880" max="14880" width="4.5703125" customWidth="1"/>
    <col min="14881" max="14881" width="4.7109375" customWidth="1"/>
    <col min="14884" max="14887" width="0" hidden="1" customWidth="1"/>
    <col min="15105" max="15105" width="3.85546875" customWidth="1"/>
    <col min="15106" max="15106" width="3.42578125" customWidth="1"/>
    <col min="15107" max="15107" width="2.28515625" customWidth="1"/>
    <col min="15108" max="15108" width="4.85546875" customWidth="1"/>
    <col min="15109" max="15109" width="4" customWidth="1"/>
    <col min="15110" max="15110" width="1.85546875" customWidth="1"/>
    <col min="15111" max="15111" width="3.42578125" customWidth="1"/>
    <col min="15112" max="15112" width="3.85546875" customWidth="1"/>
    <col min="15113" max="15113" width="2.85546875" customWidth="1"/>
    <col min="15114" max="15114" width="26.7109375" customWidth="1"/>
    <col min="15115" max="15115" width="3.7109375" customWidth="1"/>
    <col min="15116" max="15116" width="4.140625" customWidth="1"/>
    <col min="15118" max="15118" width="3.42578125" customWidth="1"/>
    <col min="15119" max="15119" width="1" customWidth="1"/>
    <col min="15120" max="15120" width="4.28515625" customWidth="1"/>
    <col min="15121" max="15121" width="3.85546875" customWidth="1"/>
    <col min="15122" max="15122" width="5.7109375" customWidth="1"/>
    <col min="15123" max="15123" width="1.7109375" customWidth="1"/>
    <col min="15124" max="15124" width="1.140625" customWidth="1"/>
    <col min="15125" max="15125" width="4" customWidth="1"/>
    <col min="15126" max="15126" width="8.85546875" customWidth="1"/>
    <col min="15127" max="15127" width="2.42578125" customWidth="1"/>
    <col min="15128" max="15128" width="1.7109375" customWidth="1"/>
    <col min="15129" max="15129" width="4.7109375" customWidth="1"/>
    <col min="15130" max="15130" width="1.42578125" customWidth="1"/>
    <col min="15131" max="15131" width="4.7109375" customWidth="1"/>
    <col min="15132" max="15132" width="5.5703125" customWidth="1"/>
    <col min="15133" max="15133" width="4.140625" customWidth="1"/>
    <col min="15134" max="15134" width="4" customWidth="1"/>
    <col min="15135" max="15135" width="3.5703125" customWidth="1"/>
    <col min="15136" max="15136" width="4.5703125" customWidth="1"/>
    <col min="15137" max="15137" width="4.7109375" customWidth="1"/>
    <col min="15140" max="15143" width="0" hidden="1" customWidth="1"/>
    <col min="15361" max="15361" width="3.85546875" customWidth="1"/>
    <col min="15362" max="15362" width="3.42578125" customWidth="1"/>
    <col min="15363" max="15363" width="2.28515625" customWidth="1"/>
    <col min="15364" max="15364" width="4.85546875" customWidth="1"/>
    <col min="15365" max="15365" width="4" customWidth="1"/>
    <col min="15366" max="15366" width="1.85546875" customWidth="1"/>
    <col min="15367" max="15367" width="3.42578125" customWidth="1"/>
    <col min="15368" max="15368" width="3.85546875" customWidth="1"/>
    <col min="15369" max="15369" width="2.85546875" customWidth="1"/>
    <col min="15370" max="15370" width="26.7109375" customWidth="1"/>
    <col min="15371" max="15371" width="3.7109375" customWidth="1"/>
    <col min="15372" max="15372" width="4.140625" customWidth="1"/>
    <col min="15374" max="15374" width="3.42578125" customWidth="1"/>
    <col min="15375" max="15375" width="1" customWidth="1"/>
    <col min="15376" max="15376" width="4.28515625" customWidth="1"/>
    <col min="15377" max="15377" width="3.85546875" customWidth="1"/>
    <col min="15378" max="15378" width="5.7109375" customWidth="1"/>
    <col min="15379" max="15379" width="1.7109375" customWidth="1"/>
    <col min="15380" max="15380" width="1.140625" customWidth="1"/>
    <col min="15381" max="15381" width="4" customWidth="1"/>
    <col min="15382" max="15382" width="8.85546875" customWidth="1"/>
    <col min="15383" max="15383" width="2.42578125" customWidth="1"/>
    <col min="15384" max="15384" width="1.7109375" customWidth="1"/>
    <col min="15385" max="15385" width="4.7109375" customWidth="1"/>
    <col min="15386" max="15386" width="1.42578125" customWidth="1"/>
    <col min="15387" max="15387" width="4.7109375" customWidth="1"/>
    <col min="15388" max="15388" width="5.5703125" customWidth="1"/>
    <col min="15389" max="15389" width="4.140625" customWidth="1"/>
    <col min="15390" max="15390" width="4" customWidth="1"/>
    <col min="15391" max="15391" width="3.5703125" customWidth="1"/>
    <col min="15392" max="15392" width="4.5703125" customWidth="1"/>
    <col min="15393" max="15393" width="4.7109375" customWidth="1"/>
    <col min="15396" max="15399" width="0" hidden="1" customWidth="1"/>
    <col min="15617" max="15617" width="3.85546875" customWidth="1"/>
    <col min="15618" max="15618" width="3.42578125" customWidth="1"/>
    <col min="15619" max="15619" width="2.28515625" customWidth="1"/>
    <col min="15620" max="15620" width="4.85546875" customWidth="1"/>
    <col min="15621" max="15621" width="4" customWidth="1"/>
    <col min="15622" max="15622" width="1.85546875" customWidth="1"/>
    <col min="15623" max="15623" width="3.42578125" customWidth="1"/>
    <col min="15624" max="15624" width="3.85546875" customWidth="1"/>
    <col min="15625" max="15625" width="2.85546875" customWidth="1"/>
    <col min="15626" max="15626" width="26.7109375" customWidth="1"/>
    <col min="15627" max="15627" width="3.7109375" customWidth="1"/>
    <col min="15628" max="15628" width="4.140625" customWidth="1"/>
    <col min="15630" max="15630" width="3.42578125" customWidth="1"/>
    <col min="15631" max="15631" width="1" customWidth="1"/>
    <col min="15632" max="15632" width="4.28515625" customWidth="1"/>
    <col min="15633" max="15633" width="3.85546875" customWidth="1"/>
    <col min="15634" max="15634" width="5.7109375" customWidth="1"/>
    <col min="15635" max="15635" width="1.7109375" customWidth="1"/>
    <col min="15636" max="15636" width="1.140625" customWidth="1"/>
    <col min="15637" max="15637" width="4" customWidth="1"/>
    <col min="15638" max="15638" width="8.85546875" customWidth="1"/>
    <col min="15639" max="15639" width="2.42578125" customWidth="1"/>
    <col min="15640" max="15640" width="1.7109375" customWidth="1"/>
    <col min="15641" max="15641" width="4.7109375" customWidth="1"/>
    <col min="15642" max="15642" width="1.42578125" customWidth="1"/>
    <col min="15643" max="15643" width="4.7109375" customWidth="1"/>
    <col min="15644" max="15644" width="5.5703125" customWidth="1"/>
    <col min="15645" max="15645" width="4.140625" customWidth="1"/>
    <col min="15646" max="15646" width="4" customWidth="1"/>
    <col min="15647" max="15647" width="3.5703125" customWidth="1"/>
    <col min="15648" max="15648" width="4.5703125" customWidth="1"/>
    <col min="15649" max="15649" width="4.7109375" customWidth="1"/>
    <col min="15652" max="15655" width="0" hidden="1" customWidth="1"/>
    <col min="15873" max="15873" width="3.85546875" customWidth="1"/>
    <col min="15874" max="15874" width="3.42578125" customWidth="1"/>
    <col min="15875" max="15875" width="2.28515625" customWidth="1"/>
    <col min="15876" max="15876" width="4.85546875" customWidth="1"/>
    <col min="15877" max="15877" width="4" customWidth="1"/>
    <col min="15878" max="15878" width="1.85546875" customWidth="1"/>
    <col min="15879" max="15879" width="3.42578125" customWidth="1"/>
    <col min="15880" max="15880" width="3.85546875" customWidth="1"/>
    <col min="15881" max="15881" width="2.85546875" customWidth="1"/>
    <col min="15882" max="15882" width="26.7109375" customWidth="1"/>
    <col min="15883" max="15883" width="3.7109375" customWidth="1"/>
    <col min="15884" max="15884" width="4.140625" customWidth="1"/>
    <col min="15886" max="15886" width="3.42578125" customWidth="1"/>
    <col min="15887" max="15887" width="1" customWidth="1"/>
    <col min="15888" max="15888" width="4.28515625" customWidth="1"/>
    <col min="15889" max="15889" width="3.85546875" customWidth="1"/>
    <col min="15890" max="15890" width="5.7109375" customWidth="1"/>
    <col min="15891" max="15891" width="1.7109375" customWidth="1"/>
    <col min="15892" max="15892" width="1.140625" customWidth="1"/>
    <col min="15893" max="15893" width="4" customWidth="1"/>
    <col min="15894" max="15894" width="8.85546875" customWidth="1"/>
    <col min="15895" max="15895" width="2.42578125" customWidth="1"/>
    <col min="15896" max="15896" width="1.7109375" customWidth="1"/>
    <col min="15897" max="15897" width="4.7109375" customWidth="1"/>
    <col min="15898" max="15898" width="1.42578125" customWidth="1"/>
    <col min="15899" max="15899" width="4.7109375" customWidth="1"/>
    <col min="15900" max="15900" width="5.5703125" customWidth="1"/>
    <col min="15901" max="15901" width="4.140625" customWidth="1"/>
    <col min="15902" max="15902" width="4" customWidth="1"/>
    <col min="15903" max="15903" width="3.5703125" customWidth="1"/>
    <col min="15904" max="15904" width="4.5703125" customWidth="1"/>
    <col min="15905" max="15905" width="4.7109375" customWidth="1"/>
    <col min="15908" max="15911" width="0" hidden="1" customWidth="1"/>
    <col min="16129" max="16129" width="3.85546875" customWidth="1"/>
    <col min="16130" max="16130" width="3.42578125" customWidth="1"/>
    <col min="16131" max="16131" width="2.28515625" customWidth="1"/>
    <col min="16132" max="16132" width="4.85546875" customWidth="1"/>
    <col min="16133" max="16133" width="4" customWidth="1"/>
    <col min="16134" max="16134" width="1.85546875" customWidth="1"/>
    <col min="16135" max="16135" width="3.42578125" customWidth="1"/>
    <col min="16136" max="16136" width="3.85546875" customWidth="1"/>
    <col min="16137" max="16137" width="2.85546875" customWidth="1"/>
    <col min="16138" max="16138" width="26.7109375" customWidth="1"/>
    <col min="16139" max="16139" width="3.7109375" customWidth="1"/>
    <col min="16140" max="16140" width="4.140625" customWidth="1"/>
    <col min="16142" max="16142" width="3.42578125" customWidth="1"/>
    <col min="16143" max="16143" width="1" customWidth="1"/>
    <col min="16144" max="16144" width="4.28515625" customWidth="1"/>
    <col min="16145" max="16145" width="3.85546875" customWidth="1"/>
    <col min="16146" max="16146" width="5.7109375" customWidth="1"/>
    <col min="16147" max="16147" width="1.7109375" customWidth="1"/>
    <col min="16148" max="16148" width="1.140625" customWidth="1"/>
    <col min="16149" max="16149" width="4" customWidth="1"/>
    <col min="16150" max="16150" width="8.85546875" customWidth="1"/>
    <col min="16151" max="16151" width="2.42578125" customWidth="1"/>
    <col min="16152" max="16152" width="1.7109375" customWidth="1"/>
    <col min="16153" max="16153" width="4.7109375" customWidth="1"/>
    <col min="16154" max="16154" width="1.42578125" customWidth="1"/>
    <col min="16155" max="16155" width="4.7109375" customWidth="1"/>
    <col min="16156" max="16156" width="5.5703125" customWidth="1"/>
    <col min="16157" max="16157" width="4.140625" customWidth="1"/>
    <col min="16158" max="16158" width="4" customWidth="1"/>
    <col min="16159" max="16159" width="3.5703125" customWidth="1"/>
    <col min="16160" max="16160" width="4.5703125" customWidth="1"/>
    <col min="16161" max="16161" width="4.7109375" customWidth="1"/>
    <col min="16164" max="16167" width="0" hidden="1" customWidth="1"/>
  </cols>
  <sheetData>
    <row r="2" spans="1:27">
      <c r="A2" s="359" t="s">
        <v>83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104"/>
    </row>
    <row r="3" spans="1:27">
      <c r="A3" s="360" t="s">
        <v>84</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105"/>
    </row>
    <row r="4" spans="1:27">
      <c r="A4" s="361" t="s">
        <v>85</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106"/>
    </row>
    <row r="5" spans="1:27">
      <c r="A5" s="107"/>
      <c r="B5" s="107"/>
      <c r="C5" s="107"/>
      <c r="D5" s="107"/>
      <c r="E5" s="107"/>
      <c r="F5" s="107"/>
      <c r="G5" s="107"/>
      <c r="H5" s="107"/>
      <c r="I5" s="107"/>
      <c r="J5" s="250"/>
      <c r="K5" s="107"/>
      <c r="L5" s="107"/>
      <c r="M5" s="108" t="s">
        <v>86</v>
      </c>
      <c r="N5" s="107"/>
      <c r="O5" s="107"/>
      <c r="P5" s="107"/>
      <c r="Q5" s="107"/>
      <c r="R5" s="107"/>
      <c r="S5" s="107"/>
      <c r="T5" s="107"/>
      <c r="U5" s="107"/>
      <c r="V5" s="107"/>
      <c r="W5" s="107"/>
      <c r="X5" s="107"/>
      <c r="Y5" s="107"/>
      <c r="Z5" s="107"/>
      <c r="AA5" s="107"/>
    </row>
    <row r="6" spans="1:27" ht="27" customHeight="1">
      <c r="A6" s="336" t="s">
        <v>87</v>
      </c>
      <c r="B6" s="332"/>
      <c r="C6" s="332"/>
      <c r="D6" s="332"/>
      <c r="E6" s="332"/>
      <c r="F6" s="332"/>
      <c r="G6" s="332"/>
      <c r="H6" s="332"/>
      <c r="I6" s="332"/>
      <c r="J6" s="332"/>
      <c r="K6" s="332"/>
      <c r="L6" s="332"/>
      <c r="M6" s="337"/>
      <c r="N6" s="336" t="s">
        <v>88</v>
      </c>
      <c r="O6" s="332"/>
      <c r="P6" s="332"/>
      <c r="Q6" s="332"/>
      <c r="R6" s="332"/>
      <c r="S6" s="332"/>
      <c r="T6" s="332"/>
      <c r="U6" s="332"/>
      <c r="V6" s="332"/>
      <c r="W6" s="332"/>
      <c r="X6" s="332"/>
      <c r="Y6" s="332"/>
      <c r="Z6" s="337"/>
      <c r="AA6" s="108"/>
    </row>
    <row r="7" spans="1:27" ht="12.75" customHeight="1">
      <c r="A7" s="362" t="s">
        <v>210</v>
      </c>
      <c r="B7" s="363"/>
      <c r="C7" s="363"/>
      <c r="D7" s="363"/>
      <c r="E7" s="363"/>
      <c r="F7" s="363"/>
      <c r="G7" s="363"/>
      <c r="H7" s="363"/>
      <c r="I7" s="363"/>
      <c r="J7" s="363"/>
      <c r="K7" s="363"/>
      <c r="L7" s="363"/>
      <c r="M7" s="364"/>
      <c r="N7" s="365" t="str">
        <f>'ArthikDisha IT CAL FY 23-24'!C3</f>
        <v xml:space="preserve">Arthik Disha
</v>
      </c>
      <c r="O7" s="366"/>
      <c r="P7" s="366"/>
      <c r="Q7" s="366"/>
      <c r="R7" s="366"/>
      <c r="S7" s="366"/>
      <c r="T7" s="366"/>
      <c r="U7" s="366"/>
      <c r="V7" s="366"/>
      <c r="W7" s="366"/>
      <c r="X7" s="366"/>
      <c r="Y7" s="366"/>
      <c r="Z7" s="367"/>
      <c r="AA7" s="109"/>
    </row>
    <row r="8" spans="1:27">
      <c r="A8" s="333" t="s">
        <v>89</v>
      </c>
      <c r="B8" s="334"/>
      <c r="C8" s="334"/>
      <c r="D8" s="334"/>
      <c r="E8" s="334"/>
      <c r="F8" s="335"/>
      <c r="G8" s="336" t="s">
        <v>90</v>
      </c>
      <c r="H8" s="332"/>
      <c r="I8" s="332"/>
      <c r="J8" s="332"/>
      <c r="K8" s="332"/>
      <c r="L8" s="332"/>
      <c r="M8" s="337"/>
      <c r="N8" s="336" t="s">
        <v>91</v>
      </c>
      <c r="O8" s="332"/>
      <c r="P8" s="332"/>
      <c r="Q8" s="332"/>
      <c r="R8" s="332"/>
      <c r="S8" s="332"/>
      <c r="T8" s="332"/>
      <c r="U8" s="332"/>
      <c r="V8" s="332"/>
      <c r="W8" s="332"/>
      <c r="X8" s="332"/>
      <c r="Y8" s="332"/>
      <c r="Z8" s="337"/>
      <c r="AA8" s="108"/>
    </row>
    <row r="9" spans="1:27">
      <c r="A9" s="338"/>
      <c r="B9" s="339"/>
      <c r="C9" s="339"/>
      <c r="D9" s="339"/>
      <c r="E9" s="339"/>
      <c r="F9" s="340"/>
      <c r="G9" s="341"/>
      <c r="H9" s="342"/>
      <c r="I9" s="342"/>
      <c r="J9" s="342"/>
      <c r="K9" s="342"/>
      <c r="L9" s="342"/>
      <c r="M9" s="343"/>
      <c r="N9" s="344" t="str">
        <f>'ArthikDisha IT CAL FY 23-24'!C4</f>
        <v xml:space="preserve">ARTPX1234D 
</v>
      </c>
      <c r="O9" s="345"/>
      <c r="P9" s="345"/>
      <c r="Q9" s="345"/>
      <c r="R9" s="345"/>
      <c r="S9" s="345"/>
      <c r="T9" s="345"/>
      <c r="U9" s="345"/>
      <c r="V9" s="345"/>
      <c r="W9" s="345"/>
      <c r="X9" s="345"/>
      <c r="Y9" s="345"/>
      <c r="Z9" s="346"/>
      <c r="AA9" s="110"/>
    </row>
    <row r="10" spans="1:27">
      <c r="A10" s="333" t="s">
        <v>92</v>
      </c>
      <c r="B10" s="334"/>
      <c r="C10" s="334"/>
      <c r="D10" s="334"/>
      <c r="E10" s="334"/>
      <c r="F10" s="334"/>
      <c r="G10" s="334"/>
      <c r="H10" s="334"/>
      <c r="I10" s="334"/>
      <c r="J10" s="334"/>
      <c r="K10" s="334"/>
      <c r="L10" s="334"/>
      <c r="M10" s="335"/>
      <c r="N10" s="374" t="s">
        <v>93</v>
      </c>
      <c r="O10" s="375"/>
      <c r="P10" s="375"/>
      <c r="Q10" s="375"/>
      <c r="R10" s="376"/>
      <c r="S10" s="375" t="s">
        <v>94</v>
      </c>
      <c r="T10" s="375"/>
      <c r="U10" s="375"/>
      <c r="V10" s="375"/>
      <c r="W10" s="375"/>
      <c r="X10" s="375"/>
      <c r="Y10" s="375"/>
      <c r="Z10" s="376"/>
      <c r="AA10" s="111"/>
    </row>
    <row r="11" spans="1:27">
      <c r="A11" s="377" t="s">
        <v>95</v>
      </c>
      <c r="B11" s="378"/>
      <c r="C11" s="378"/>
      <c r="D11" s="378"/>
      <c r="E11" s="378"/>
      <c r="F11" s="378"/>
      <c r="G11" s="378"/>
      <c r="H11" s="378"/>
      <c r="I11" s="378"/>
      <c r="J11" s="378"/>
      <c r="K11" s="378"/>
      <c r="L11" s="378"/>
      <c r="M11" s="378"/>
      <c r="N11" s="381" t="s">
        <v>96</v>
      </c>
      <c r="O11" s="382"/>
      <c r="P11" s="382"/>
      <c r="Q11" s="382"/>
      <c r="R11" s="383"/>
      <c r="S11" s="374" t="s">
        <v>97</v>
      </c>
      <c r="T11" s="375"/>
      <c r="U11" s="375"/>
      <c r="V11" s="376"/>
      <c r="W11" s="374" t="s">
        <v>98</v>
      </c>
      <c r="X11" s="375"/>
      <c r="Y11" s="375"/>
      <c r="Z11" s="376"/>
      <c r="AA11" s="111"/>
    </row>
    <row r="12" spans="1:27">
      <c r="A12" s="379"/>
      <c r="B12" s="380"/>
      <c r="C12" s="380"/>
      <c r="D12" s="380"/>
      <c r="E12" s="380"/>
      <c r="F12" s="380"/>
      <c r="G12" s="380"/>
      <c r="H12" s="380"/>
      <c r="I12" s="380"/>
      <c r="J12" s="380"/>
      <c r="K12" s="380"/>
      <c r="L12" s="380"/>
      <c r="M12" s="380"/>
      <c r="N12" s="384"/>
      <c r="O12" s="385"/>
      <c r="P12" s="385"/>
      <c r="Q12" s="385"/>
      <c r="R12" s="386"/>
      <c r="S12" s="387">
        <v>45017</v>
      </c>
      <c r="T12" s="388"/>
      <c r="U12" s="388"/>
      <c r="V12" s="389"/>
      <c r="W12" s="390">
        <v>45382</v>
      </c>
      <c r="X12" s="391"/>
      <c r="Y12" s="391"/>
      <c r="Z12" s="392"/>
      <c r="AA12" s="112"/>
    </row>
    <row r="13" spans="1:27" ht="42" customHeight="1">
      <c r="A13" s="368" t="s">
        <v>99</v>
      </c>
      <c r="B13" s="369"/>
      <c r="C13" s="370"/>
      <c r="D13" s="371" t="s">
        <v>100</v>
      </c>
      <c r="E13" s="372"/>
      <c r="F13" s="372"/>
      <c r="G13" s="372"/>
      <c r="H13" s="372"/>
      <c r="I13" s="372"/>
      <c r="J13" s="372"/>
      <c r="K13" s="372"/>
      <c r="L13" s="372"/>
      <c r="M13" s="373"/>
      <c r="N13" s="371" t="s">
        <v>101</v>
      </c>
      <c r="O13" s="372"/>
      <c r="P13" s="372"/>
      <c r="Q13" s="372"/>
      <c r="R13" s="372"/>
      <c r="S13" s="372"/>
      <c r="T13" s="373"/>
      <c r="U13" s="371" t="s">
        <v>102</v>
      </c>
      <c r="V13" s="372"/>
      <c r="W13" s="372"/>
      <c r="X13" s="372"/>
      <c r="Y13" s="372"/>
      <c r="Z13" s="373"/>
      <c r="AA13" s="113"/>
    </row>
    <row r="14" spans="1:27">
      <c r="A14" s="336" t="s">
        <v>103</v>
      </c>
      <c r="B14" s="332"/>
      <c r="C14" s="337"/>
      <c r="D14" s="347">
        <v>0</v>
      </c>
      <c r="E14" s="348"/>
      <c r="F14" s="348"/>
      <c r="G14" s="348"/>
      <c r="H14" s="348"/>
      <c r="I14" s="348"/>
      <c r="J14" s="348"/>
      <c r="K14" s="348"/>
      <c r="L14" s="348"/>
      <c r="M14" s="349"/>
      <c r="N14" s="350">
        <v>0</v>
      </c>
      <c r="O14" s="351"/>
      <c r="P14" s="351"/>
      <c r="Q14" s="351"/>
      <c r="R14" s="351"/>
      <c r="S14" s="114"/>
      <c r="T14" s="115"/>
      <c r="U14" s="350">
        <v>0</v>
      </c>
      <c r="V14" s="351"/>
      <c r="W14" s="351"/>
      <c r="X14" s="351"/>
      <c r="Y14" s="114"/>
      <c r="Z14" s="116"/>
      <c r="AA14" s="117"/>
    </row>
    <row r="15" spans="1:27">
      <c r="A15" s="336" t="s">
        <v>104</v>
      </c>
      <c r="B15" s="332"/>
      <c r="C15" s="337"/>
      <c r="D15" s="347">
        <v>0</v>
      </c>
      <c r="E15" s="348"/>
      <c r="F15" s="348"/>
      <c r="G15" s="348"/>
      <c r="H15" s="348"/>
      <c r="I15" s="348"/>
      <c r="J15" s="348"/>
      <c r="K15" s="348"/>
      <c r="L15" s="348"/>
      <c r="M15" s="349"/>
      <c r="N15" s="350">
        <v>0</v>
      </c>
      <c r="O15" s="351"/>
      <c r="P15" s="351"/>
      <c r="Q15" s="351"/>
      <c r="R15" s="351"/>
      <c r="S15" s="114"/>
      <c r="T15" s="115"/>
      <c r="U15" s="350">
        <v>0</v>
      </c>
      <c r="V15" s="351"/>
      <c r="W15" s="351"/>
      <c r="X15" s="351"/>
      <c r="Y15" s="114"/>
      <c r="Z15" s="116"/>
      <c r="AA15" s="117"/>
    </row>
    <row r="16" spans="1:27">
      <c r="A16" s="336" t="s">
        <v>105</v>
      </c>
      <c r="B16" s="332"/>
      <c r="C16" s="337"/>
      <c r="D16" s="347">
        <v>0</v>
      </c>
      <c r="E16" s="348"/>
      <c r="F16" s="348"/>
      <c r="G16" s="348"/>
      <c r="H16" s="348"/>
      <c r="I16" s="348"/>
      <c r="J16" s="348"/>
      <c r="K16" s="348"/>
      <c r="L16" s="348"/>
      <c r="M16" s="349"/>
      <c r="N16" s="350">
        <v>0</v>
      </c>
      <c r="O16" s="351"/>
      <c r="P16" s="351"/>
      <c r="Q16" s="351"/>
      <c r="R16" s="351"/>
      <c r="S16" s="114"/>
      <c r="T16" s="115"/>
      <c r="U16" s="350">
        <v>0</v>
      </c>
      <c r="V16" s="351"/>
      <c r="W16" s="351"/>
      <c r="X16" s="351"/>
      <c r="Y16" s="114"/>
      <c r="Z16" s="116"/>
      <c r="AA16" s="117"/>
    </row>
    <row r="17" spans="1:27">
      <c r="A17" s="352" t="s">
        <v>106</v>
      </c>
      <c r="B17" s="353"/>
      <c r="C17" s="354"/>
      <c r="D17" s="355">
        <v>0</v>
      </c>
      <c r="E17" s="356"/>
      <c r="F17" s="356"/>
      <c r="G17" s="356"/>
      <c r="H17" s="356"/>
      <c r="I17" s="356"/>
      <c r="J17" s="356"/>
      <c r="K17" s="356"/>
      <c r="L17" s="356"/>
      <c r="M17" s="357"/>
      <c r="N17" s="350">
        <v>0</v>
      </c>
      <c r="O17" s="351"/>
      <c r="P17" s="351"/>
      <c r="Q17" s="351"/>
      <c r="R17" s="351"/>
      <c r="S17" s="114"/>
      <c r="T17" s="115"/>
      <c r="U17" s="350"/>
      <c r="V17" s="351"/>
      <c r="W17" s="351"/>
      <c r="X17" s="351"/>
      <c r="Y17" s="114"/>
      <c r="Z17" s="116"/>
      <c r="AA17" s="117"/>
    </row>
    <row r="18" spans="1:27">
      <c r="A18" s="336" t="s">
        <v>107</v>
      </c>
      <c r="B18" s="332"/>
      <c r="C18" s="332"/>
      <c r="D18" s="118"/>
      <c r="E18" s="118"/>
      <c r="F18" s="118"/>
      <c r="G18" s="118"/>
      <c r="H18" s="118"/>
      <c r="I18" s="118"/>
      <c r="J18" s="118"/>
      <c r="K18" s="118"/>
      <c r="L18" s="118"/>
      <c r="M18" s="118"/>
      <c r="N18" s="358">
        <v>0</v>
      </c>
      <c r="O18" s="358"/>
      <c r="P18" s="358"/>
      <c r="Q18" s="358"/>
      <c r="R18" s="358"/>
      <c r="S18" s="119"/>
      <c r="T18" s="119"/>
      <c r="U18" s="358">
        <v>0</v>
      </c>
      <c r="V18" s="358"/>
      <c r="W18" s="358"/>
      <c r="X18" s="358"/>
      <c r="Y18" s="119"/>
      <c r="Z18" s="116"/>
      <c r="AA18" s="117"/>
    </row>
    <row r="19" spans="1:27">
      <c r="A19" s="399" t="s">
        <v>108</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1"/>
      <c r="AA19" s="120"/>
    </row>
    <row r="20" spans="1:27">
      <c r="A20" s="121" t="s">
        <v>109</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3"/>
      <c r="AA20" s="107"/>
    </row>
    <row r="21" spans="1:27">
      <c r="A21" s="124">
        <v>1</v>
      </c>
      <c r="B21" s="125" t="s">
        <v>110</v>
      </c>
      <c r="C21" s="126"/>
      <c r="D21" s="126"/>
      <c r="E21" s="126"/>
      <c r="F21" s="126"/>
      <c r="G21" s="126"/>
      <c r="H21" s="126"/>
      <c r="I21" s="126"/>
      <c r="J21" s="126"/>
      <c r="K21" s="126"/>
      <c r="L21" s="126"/>
      <c r="M21" s="126"/>
      <c r="N21" s="127"/>
      <c r="O21" s="126"/>
      <c r="P21" s="126"/>
      <c r="Q21" s="126"/>
      <c r="R21" s="126"/>
      <c r="S21" s="128"/>
      <c r="T21" s="129"/>
      <c r="U21" s="129"/>
      <c r="V21" s="129"/>
      <c r="W21" s="129"/>
      <c r="X21" s="129"/>
      <c r="Y21" s="129"/>
      <c r="Z21" s="130"/>
      <c r="AA21" s="131"/>
    </row>
    <row r="22" spans="1:27">
      <c r="A22" s="124"/>
      <c r="B22" s="132" t="s">
        <v>111</v>
      </c>
      <c r="C22" s="393" t="s">
        <v>112</v>
      </c>
      <c r="D22" s="393"/>
      <c r="E22" s="393"/>
      <c r="F22" s="393"/>
      <c r="G22" s="393"/>
      <c r="H22" s="393"/>
      <c r="I22" s="393"/>
      <c r="J22" s="393"/>
      <c r="K22" s="393"/>
      <c r="L22" s="393"/>
      <c r="M22" s="393"/>
      <c r="N22" s="133" t="s">
        <v>113</v>
      </c>
      <c r="O22" s="402">
        <f>'ArthikDisha IT CAL FY 23-24'!E30</f>
        <v>1500000</v>
      </c>
      <c r="P22" s="402"/>
      <c r="Q22" s="402"/>
      <c r="R22" s="402"/>
      <c r="S22" s="131"/>
      <c r="T22" s="403"/>
      <c r="U22" s="403"/>
      <c r="V22" s="403"/>
      <c r="W22" s="131"/>
      <c r="X22" s="131"/>
      <c r="Y22" s="131"/>
      <c r="Z22" s="134"/>
      <c r="AA22" s="131"/>
    </row>
    <row r="23" spans="1:27" ht="25.5" customHeight="1">
      <c r="A23" s="124"/>
      <c r="B23" s="132" t="s">
        <v>114</v>
      </c>
      <c r="C23" s="404" t="s">
        <v>115</v>
      </c>
      <c r="D23" s="404"/>
      <c r="E23" s="404"/>
      <c r="F23" s="404"/>
      <c r="G23" s="404"/>
      <c r="H23" s="404"/>
      <c r="I23" s="404"/>
      <c r="J23" s="404"/>
      <c r="K23" s="404"/>
      <c r="L23" s="404"/>
      <c r="M23" s="404"/>
      <c r="N23" s="133" t="s">
        <v>113</v>
      </c>
      <c r="O23" s="394">
        <v>0</v>
      </c>
      <c r="P23" s="395"/>
      <c r="Q23" s="395"/>
      <c r="R23" s="395"/>
      <c r="S23" s="131"/>
      <c r="T23" s="403"/>
      <c r="U23" s="403"/>
      <c r="V23" s="403"/>
      <c r="W23" s="131"/>
      <c r="X23" s="131"/>
      <c r="Y23" s="131"/>
      <c r="Z23" s="134"/>
      <c r="AA23" s="131"/>
    </row>
    <row r="24" spans="1:27" ht="29.25" customHeight="1">
      <c r="A24" s="124"/>
      <c r="B24" s="132" t="s">
        <v>116</v>
      </c>
      <c r="C24" s="393" t="s">
        <v>117</v>
      </c>
      <c r="D24" s="393"/>
      <c r="E24" s="393"/>
      <c r="F24" s="393"/>
      <c r="G24" s="393"/>
      <c r="H24" s="393"/>
      <c r="I24" s="393"/>
      <c r="J24" s="393"/>
      <c r="K24" s="393"/>
      <c r="L24" s="393"/>
      <c r="M24" s="393"/>
      <c r="N24" s="133" t="s">
        <v>113</v>
      </c>
      <c r="O24" s="394">
        <v>0</v>
      </c>
      <c r="P24" s="395"/>
      <c r="Q24" s="395"/>
      <c r="R24" s="395"/>
      <c r="S24" s="131"/>
      <c r="T24" s="396"/>
      <c r="U24" s="396"/>
      <c r="V24" s="396"/>
      <c r="W24" s="131"/>
      <c r="X24" s="131"/>
      <c r="Y24" s="131"/>
      <c r="Z24" s="134"/>
      <c r="AA24" s="131"/>
    </row>
    <row r="25" spans="1:27">
      <c r="A25" s="135"/>
      <c r="B25" s="121" t="s">
        <v>118</v>
      </c>
      <c r="C25" s="122" t="s">
        <v>107</v>
      </c>
      <c r="D25" s="122"/>
      <c r="E25" s="122"/>
      <c r="F25" s="122"/>
      <c r="G25" s="122"/>
      <c r="H25" s="122"/>
      <c r="I25" s="122"/>
      <c r="J25" s="122"/>
      <c r="K25" s="122"/>
      <c r="L25" s="122"/>
      <c r="M25" s="122"/>
      <c r="N25" s="136" t="s">
        <v>113</v>
      </c>
      <c r="O25" s="137"/>
      <c r="P25" s="137"/>
      <c r="Q25" s="137"/>
      <c r="R25" s="137"/>
      <c r="S25" s="397">
        <f>O22+O23+O24</f>
        <v>1500000</v>
      </c>
      <c r="T25" s="397"/>
      <c r="U25" s="397"/>
      <c r="V25" s="397"/>
      <c r="W25" s="138"/>
      <c r="X25" s="129"/>
      <c r="Y25" s="129"/>
      <c r="Z25" s="130"/>
      <c r="AA25" s="131"/>
    </row>
    <row r="26" spans="1:27">
      <c r="A26" s="139">
        <v>2</v>
      </c>
      <c r="B26" s="140" t="s">
        <v>119</v>
      </c>
      <c r="C26" s="107"/>
      <c r="D26" s="107" t="s">
        <v>120</v>
      </c>
      <c r="E26" s="107"/>
      <c r="F26" s="107"/>
      <c r="G26" s="107"/>
      <c r="H26" s="107"/>
      <c r="I26" s="107"/>
      <c r="J26" s="107"/>
      <c r="K26" s="107"/>
      <c r="L26" s="107"/>
      <c r="M26" s="107"/>
      <c r="N26" s="141"/>
      <c r="O26" s="398">
        <f>'ArthikDisha IT CAL FY 23-24'!D37</f>
        <v>50000</v>
      </c>
      <c r="P26" s="398"/>
      <c r="Q26" s="398"/>
      <c r="R26" s="398"/>
      <c r="S26" s="126"/>
      <c r="T26" s="142"/>
      <c r="U26" s="142"/>
      <c r="V26" s="142"/>
      <c r="W26" s="126"/>
      <c r="X26" s="126"/>
      <c r="Y26" s="126"/>
      <c r="Z26" s="143"/>
      <c r="AA26" s="107"/>
    </row>
    <row r="27" spans="1:27">
      <c r="A27" s="144"/>
      <c r="B27" s="140" t="s">
        <v>121</v>
      </c>
      <c r="C27" s="107"/>
      <c r="D27" s="107"/>
      <c r="E27" s="107"/>
      <c r="F27" s="107"/>
      <c r="G27" s="107" t="s">
        <v>122</v>
      </c>
      <c r="H27" s="107"/>
      <c r="I27" s="107"/>
      <c r="J27" s="107"/>
      <c r="K27" s="107"/>
      <c r="L27" s="107"/>
      <c r="M27" s="107"/>
      <c r="N27" s="141" t="s">
        <v>113</v>
      </c>
      <c r="O27" s="398">
        <f>'ArthikDisha IT CAL FY 23-24'!D32</f>
        <v>0</v>
      </c>
      <c r="P27" s="398"/>
      <c r="Q27" s="398"/>
      <c r="R27" s="398"/>
      <c r="S27" s="145"/>
      <c r="T27" s="146"/>
      <c r="U27" s="107"/>
      <c r="V27" s="107"/>
      <c r="W27" s="107"/>
      <c r="X27" s="107"/>
      <c r="Y27" s="107"/>
      <c r="Z27" s="147"/>
      <c r="AA27" s="107"/>
    </row>
    <row r="28" spans="1:27">
      <c r="A28" s="135"/>
      <c r="B28" s="148"/>
      <c r="C28" s="107"/>
      <c r="D28" s="107"/>
      <c r="E28" s="107"/>
      <c r="F28" s="107"/>
      <c r="G28" s="107"/>
      <c r="H28" s="107"/>
      <c r="I28" s="107"/>
      <c r="J28" s="107"/>
      <c r="K28" s="107"/>
      <c r="L28" s="107"/>
      <c r="M28" s="149" t="s">
        <v>123</v>
      </c>
      <c r="N28" s="150" t="s">
        <v>113</v>
      </c>
      <c r="O28" s="415"/>
      <c r="P28" s="415"/>
      <c r="Q28" s="415"/>
      <c r="R28" s="415"/>
      <c r="S28" s="416">
        <f>O26</f>
        <v>50000</v>
      </c>
      <c r="T28" s="416"/>
      <c r="U28" s="416"/>
      <c r="V28" s="416"/>
      <c r="W28" s="151"/>
      <c r="X28" s="151"/>
      <c r="Y28" s="151"/>
      <c r="Z28" s="152"/>
      <c r="AA28" s="107"/>
    </row>
    <row r="29" spans="1:27">
      <c r="A29" s="153">
        <v>3</v>
      </c>
      <c r="B29" s="121" t="s">
        <v>124</v>
      </c>
      <c r="C29" s="122"/>
      <c r="D29" s="122"/>
      <c r="E29" s="122"/>
      <c r="F29" s="122"/>
      <c r="G29" s="122"/>
      <c r="H29" s="122"/>
      <c r="I29" s="122"/>
      <c r="J29" s="122"/>
      <c r="K29" s="122"/>
      <c r="L29" s="122"/>
      <c r="M29" s="122"/>
      <c r="N29" s="150" t="s">
        <v>113</v>
      </c>
      <c r="O29" s="154"/>
      <c r="P29" s="154"/>
      <c r="Q29" s="154"/>
      <c r="R29" s="154"/>
      <c r="S29" s="416">
        <f>S25-S28</f>
        <v>1450000</v>
      </c>
      <c r="T29" s="416"/>
      <c r="U29" s="416"/>
      <c r="V29" s="416"/>
      <c r="W29" s="151"/>
      <c r="X29" s="151"/>
      <c r="Y29" s="151"/>
      <c r="Z29" s="152"/>
      <c r="AA29" s="107"/>
    </row>
    <row r="30" spans="1:27">
      <c r="A30" s="155">
        <v>4</v>
      </c>
      <c r="B30" s="125" t="s">
        <v>125</v>
      </c>
      <c r="C30" s="126"/>
      <c r="D30" s="126"/>
      <c r="E30" s="126"/>
      <c r="F30" s="126"/>
      <c r="G30" s="126"/>
      <c r="H30" s="126"/>
      <c r="I30" s="126"/>
      <c r="J30" s="126"/>
      <c r="K30" s="129"/>
      <c r="L30" s="126"/>
      <c r="M30" s="126"/>
      <c r="N30" s="133"/>
      <c r="O30" s="156"/>
      <c r="P30" s="156"/>
      <c r="Q30" s="156"/>
      <c r="R30" s="156"/>
      <c r="S30" s="107"/>
      <c r="T30" s="107"/>
      <c r="U30" s="107"/>
      <c r="V30" s="107"/>
      <c r="W30" s="107"/>
      <c r="X30" s="107"/>
      <c r="Y30" s="107"/>
      <c r="Z30" s="147"/>
      <c r="AA30" s="107"/>
    </row>
    <row r="31" spans="1:27">
      <c r="A31" s="124"/>
      <c r="B31" s="148" t="s">
        <v>111</v>
      </c>
      <c r="C31" s="107" t="s">
        <v>126</v>
      </c>
      <c r="D31" s="107"/>
      <c r="E31" s="107"/>
      <c r="F31" s="107"/>
      <c r="G31" s="107"/>
      <c r="H31" s="107"/>
      <c r="I31" s="107"/>
      <c r="J31" s="107"/>
      <c r="K31" s="131"/>
      <c r="L31" s="107"/>
      <c r="M31" s="107"/>
      <c r="N31" s="133" t="s">
        <v>113</v>
      </c>
      <c r="O31" s="398">
        <f>'ArthikDisha IT CAL FY 23-24'!D39</f>
        <v>2500</v>
      </c>
      <c r="P31" s="398"/>
      <c r="Q31" s="398"/>
      <c r="R31" s="398"/>
      <c r="S31" s="107"/>
      <c r="T31" s="107"/>
      <c r="U31" s="107"/>
      <c r="V31" s="107"/>
      <c r="W31" s="107"/>
      <c r="X31" s="107"/>
      <c r="Y31" s="107"/>
      <c r="Z31" s="147"/>
      <c r="AA31" s="107"/>
    </row>
    <row r="32" spans="1:27">
      <c r="A32" s="124"/>
      <c r="B32" s="157" t="s">
        <v>114</v>
      </c>
      <c r="C32" s="151" t="s">
        <v>127</v>
      </c>
      <c r="D32" s="151"/>
      <c r="E32" s="151"/>
      <c r="F32" s="151"/>
      <c r="G32" s="151"/>
      <c r="H32" s="151"/>
      <c r="I32" s="151"/>
      <c r="J32" s="151"/>
      <c r="K32" s="158"/>
      <c r="L32" s="151"/>
      <c r="M32" s="151"/>
      <c r="N32" s="150" t="s">
        <v>113</v>
      </c>
      <c r="O32" s="417">
        <f>'[1]Income Tax Calc. F.Y 2023-24'!D38</f>
        <v>0</v>
      </c>
      <c r="P32" s="417"/>
      <c r="Q32" s="417"/>
      <c r="R32" s="417"/>
      <c r="S32" s="107"/>
      <c r="T32" s="107"/>
      <c r="U32" s="107"/>
      <c r="V32" s="107"/>
      <c r="W32" s="107"/>
      <c r="X32" s="107"/>
      <c r="Y32" s="107"/>
      <c r="Z32" s="147"/>
      <c r="AA32" s="107"/>
    </row>
    <row r="33" spans="1:27">
      <c r="A33" s="159">
        <v>5</v>
      </c>
      <c r="B33" s="131"/>
      <c r="C33" s="107"/>
      <c r="D33" s="107"/>
      <c r="E33" s="107"/>
      <c r="F33" s="107"/>
      <c r="G33" s="107"/>
      <c r="H33" s="107"/>
      <c r="I33" s="107"/>
      <c r="J33" s="107"/>
      <c r="K33" s="107"/>
      <c r="L33" s="107"/>
      <c r="M33" s="160" t="s">
        <v>128</v>
      </c>
      <c r="N33" s="133" t="s">
        <v>113</v>
      </c>
      <c r="O33" s="156"/>
      <c r="P33" s="156"/>
      <c r="Q33" s="156"/>
      <c r="R33" s="156"/>
      <c r="S33" s="418">
        <f>O31+O32</f>
        <v>2500</v>
      </c>
      <c r="T33" s="418"/>
      <c r="U33" s="418"/>
      <c r="V33" s="418"/>
      <c r="W33" s="161"/>
      <c r="X33" s="161"/>
      <c r="Y33" s="161"/>
      <c r="Z33" s="162"/>
      <c r="AA33" s="163"/>
    </row>
    <row r="34" spans="1:27">
      <c r="A34" s="139">
        <v>6</v>
      </c>
      <c r="B34" s="121" t="s">
        <v>129</v>
      </c>
      <c r="C34" s="122"/>
      <c r="D34" s="122"/>
      <c r="E34" s="122"/>
      <c r="F34" s="122"/>
      <c r="G34" s="122"/>
      <c r="H34" s="122"/>
      <c r="I34" s="122"/>
      <c r="J34" s="122"/>
      <c r="K34" s="122"/>
      <c r="L34" s="122"/>
      <c r="M34" s="122"/>
      <c r="N34" s="136" t="s">
        <v>113</v>
      </c>
      <c r="O34" s="164"/>
      <c r="P34" s="164"/>
      <c r="Q34" s="164"/>
      <c r="R34" s="164"/>
      <c r="S34" s="122"/>
      <c r="T34" s="122"/>
      <c r="U34" s="122"/>
      <c r="V34" s="405">
        <f>'ArthikDisha IT CAL FY 23-24'!E40</f>
        <v>1447500</v>
      </c>
      <c r="W34" s="405"/>
      <c r="X34" s="405"/>
      <c r="Y34" s="405"/>
      <c r="Z34" s="165"/>
      <c r="AA34" s="166"/>
    </row>
    <row r="35" spans="1:27">
      <c r="A35" s="155">
        <v>7</v>
      </c>
      <c r="B35" s="148" t="s">
        <v>130</v>
      </c>
      <c r="C35" s="107"/>
      <c r="D35" s="107"/>
      <c r="E35" s="107"/>
      <c r="F35" s="107"/>
      <c r="G35" s="107"/>
      <c r="H35" s="107"/>
      <c r="I35" s="107"/>
      <c r="J35" s="107"/>
      <c r="K35" s="107"/>
      <c r="L35" s="107"/>
      <c r="M35" s="107"/>
      <c r="N35" s="133"/>
      <c r="O35" s="156"/>
      <c r="P35" s="156"/>
      <c r="Q35" s="156"/>
      <c r="R35" s="156"/>
      <c r="S35" s="107"/>
      <c r="T35" s="107"/>
      <c r="U35" s="107"/>
      <c r="V35" s="459"/>
      <c r="W35" s="460"/>
      <c r="X35" s="163"/>
      <c r="Y35" s="163"/>
      <c r="Z35" s="167"/>
      <c r="AA35" s="163"/>
    </row>
    <row r="36" spans="1:27">
      <c r="A36" s="124"/>
      <c r="B36" s="148" t="s">
        <v>111</v>
      </c>
      <c r="C36" s="168" t="s">
        <v>131</v>
      </c>
      <c r="D36" s="107"/>
      <c r="E36" s="107"/>
      <c r="F36" s="107"/>
      <c r="G36" s="107"/>
      <c r="H36" s="107"/>
      <c r="I36" s="107"/>
      <c r="J36" s="107"/>
      <c r="K36" s="107"/>
      <c r="L36" s="107"/>
      <c r="M36" s="107"/>
      <c r="N36" s="133" t="s">
        <v>113</v>
      </c>
      <c r="O36" s="398">
        <f>'[1]Income Tax Calc. F.Y 2023-24'!C43</f>
        <v>0</v>
      </c>
      <c r="P36" s="398"/>
      <c r="Q36" s="398"/>
      <c r="R36" s="398"/>
      <c r="S36" s="107"/>
      <c r="T36" s="107"/>
      <c r="U36" s="107"/>
      <c r="V36" s="420">
        <f>'ArthikDisha IT CAL FY 23-24'!D41</f>
        <v>50000</v>
      </c>
      <c r="W36" s="420"/>
      <c r="X36" s="163"/>
      <c r="Y36" s="163"/>
      <c r="Z36" s="167"/>
      <c r="AA36" s="163"/>
    </row>
    <row r="37" spans="1:27">
      <c r="A37" s="124"/>
      <c r="B37" s="148" t="s">
        <v>114</v>
      </c>
      <c r="C37" s="168" t="s">
        <v>132</v>
      </c>
      <c r="D37" s="107"/>
      <c r="E37" s="107"/>
      <c r="F37" s="107"/>
      <c r="G37" s="107"/>
      <c r="H37" s="107"/>
      <c r="I37" s="107"/>
      <c r="J37" s="107"/>
      <c r="K37" s="107"/>
      <c r="L37" s="107"/>
      <c r="M37" s="107"/>
      <c r="N37" s="133" t="s">
        <v>113</v>
      </c>
      <c r="O37" s="398">
        <f>'[1]Income Tax Calc. F.Y 2023-24'!E44</f>
        <v>0</v>
      </c>
      <c r="P37" s="398"/>
      <c r="Q37" s="398"/>
      <c r="R37" s="398"/>
      <c r="S37" s="107"/>
      <c r="T37" s="107"/>
      <c r="U37" s="107"/>
      <c r="V37" s="420">
        <f>'ArthikDisha IT CAL FY 23-24'!E44</f>
        <v>0</v>
      </c>
      <c r="W37" s="420"/>
      <c r="X37" s="163"/>
      <c r="Y37" s="163"/>
      <c r="Z37" s="167"/>
      <c r="AA37" s="163"/>
    </row>
    <row r="38" spans="1:27">
      <c r="A38" s="153">
        <v>8</v>
      </c>
      <c r="B38" s="121" t="s">
        <v>133</v>
      </c>
      <c r="C38" s="122"/>
      <c r="D38" s="122"/>
      <c r="E38" s="122"/>
      <c r="F38" s="122"/>
      <c r="G38" s="122"/>
      <c r="H38" s="122"/>
      <c r="I38" s="122"/>
      <c r="J38" s="122"/>
      <c r="K38" s="126"/>
      <c r="L38" s="126"/>
      <c r="M38" s="126"/>
      <c r="N38" s="136" t="s">
        <v>113</v>
      </c>
      <c r="O38" s="126"/>
      <c r="P38" s="122"/>
      <c r="Q38" s="122"/>
      <c r="R38" s="122"/>
      <c r="S38" s="122"/>
      <c r="T38" s="122"/>
      <c r="U38" s="122"/>
      <c r="V38" s="406">
        <f>'ArthikDisha IT CAL FY 23-24'!E48</f>
        <v>1497500</v>
      </c>
      <c r="W38" s="406"/>
      <c r="X38" s="406"/>
      <c r="Y38" s="406"/>
      <c r="Z38" s="165"/>
      <c r="AA38" s="166"/>
    </row>
    <row r="39" spans="1:27" ht="24" customHeight="1">
      <c r="A39" s="139">
        <v>9</v>
      </c>
      <c r="B39" s="125" t="s">
        <v>134</v>
      </c>
      <c r="C39" s="126"/>
      <c r="D39" s="126"/>
      <c r="E39" s="126"/>
      <c r="F39" s="126"/>
      <c r="G39" s="126"/>
      <c r="H39" s="126"/>
      <c r="I39" s="126"/>
      <c r="J39" s="126"/>
      <c r="K39" s="407" t="s">
        <v>135</v>
      </c>
      <c r="L39" s="408"/>
      <c r="M39" s="408"/>
      <c r="N39" s="409"/>
      <c r="O39" s="410" t="s">
        <v>136</v>
      </c>
      <c r="P39" s="410"/>
      <c r="Q39" s="410"/>
      <c r="R39" s="410"/>
      <c r="S39" s="410"/>
      <c r="T39" s="411"/>
      <c r="U39" s="412" t="s">
        <v>137</v>
      </c>
      <c r="V39" s="413"/>
      <c r="W39" s="413"/>
      <c r="X39" s="413"/>
      <c r="Y39" s="413"/>
      <c r="Z39" s="414"/>
      <c r="AA39" s="106"/>
    </row>
    <row r="40" spans="1:27" ht="16.5">
      <c r="A40" s="144"/>
      <c r="B40" s="169" t="s">
        <v>138</v>
      </c>
      <c r="C40" s="170" t="s">
        <v>139</v>
      </c>
      <c r="D40" s="107"/>
      <c r="E40" s="107"/>
      <c r="F40" s="131"/>
      <c r="G40" s="107"/>
      <c r="H40" s="107"/>
      <c r="I40" s="107"/>
      <c r="J40" s="107"/>
      <c r="K40" s="127" t="s">
        <v>113</v>
      </c>
      <c r="L40" s="419">
        <f>'ArthikDisha IT CAL FY 23-24'!C50</f>
        <v>180000</v>
      </c>
      <c r="M40" s="420"/>
      <c r="N40" s="421"/>
      <c r="O40" s="166"/>
      <c r="P40" s="423"/>
      <c r="Q40" s="423"/>
      <c r="R40" s="423"/>
      <c r="S40" s="423"/>
      <c r="T40" s="171"/>
      <c r="U40" s="172"/>
      <c r="V40" s="173"/>
      <c r="W40" s="173"/>
      <c r="X40" s="161"/>
      <c r="Y40" s="161"/>
      <c r="Z40" s="143"/>
      <c r="AA40" s="107"/>
    </row>
    <row r="41" spans="1:27" ht="16.5">
      <c r="A41" s="144"/>
      <c r="B41" s="174" t="s">
        <v>140</v>
      </c>
      <c r="C41" s="170" t="s">
        <v>141</v>
      </c>
      <c r="D41" s="107"/>
      <c r="E41" s="107"/>
      <c r="F41" s="131"/>
      <c r="G41" s="107"/>
      <c r="H41" s="107"/>
      <c r="I41" s="107"/>
      <c r="J41" s="107"/>
      <c r="K41" s="133" t="s">
        <v>113</v>
      </c>
      <c r="L41" s="419">
        <f>'ArthikDisha IT CAL FY 23-24'!C51</f>
        <v>0</v>
      </c>
      <c r="M41" s="420"/>
      <c r="N41" s="421"/>
      <c r="O41" s="166"/>
      <c r="P41" s="422"/>
      <c r="Q41" s="422"/>
      <c r="R41" s="422"/>
      <c r="S41" s="422"/>
      <c r="T41" s="175"/>
      <c r="U41" s="176"/>
      <c r="V41" s="177"/>
      <c r="W41" s="177"/>
      <c r="X41" s="163"/>
      <c r="Y41" s="163"/>
      <c r="Z41" s="147"/>
      <c r="AA41" s="107"/>
    </row>
    <row r="42" spans="1:27" ht="16.5">
      <c r="A42" s="144"/>
      <c r="B42" s="174" t="s">
        <v>142</v>
      </c>
      <c r="C42" s="178" t="s">
        <v>143</v>
      </c>
      <c r="D42" s="107"/>
      <c r="E42" s="107"/>
      <c r="F42" s="131"/>
      <c r="G42" s="107"/>
      <c r="H42" s="107"/>
      <c r="I42" s="107"/>
      <c r="J42" s="107"/>
      <c r="K42" s="133" t="s">
        <v>113</v>
      </c>
      <c r="L42" s="419">
        <f>'ArthikDisha IT CAL FY 23-24'!C52</f>
        <v>0</v>
      </c>
      <c r="M42" s="420"/>
      <c r="N42" s="421"/>
      <c r="O42" s="166"/>
      <c r="P42" s="422"/>
      <c r="Q42" s="422"/>
      <c r="R42" s="422"/>
      <c r="S42" s="422"/>
      <c r="T42" s="175"/>
      <c r="U42" s="176"/>
      <c r="V42" s="177"/>
      <c r="W42" s="177"/>
      <c r="X42" s="163"/>
      <c r="Y42" s="163"/>
      <c r="Z42" s="147"/>
      <c r="AA42" s="107"/>
    </row>
    <row r="43" spans="1:27" ht="16.5">
      <c r="A43" s="144"/>
      <c r="B43" s="174" t="s">
        <v>144</v>
      </c>
      <c r="C43" s="170" t="s">
        <v>145</v>
      </c>
      <c r="D43" s="107"/>
      <c r="E43" s="107"/>
      <c r="F43" s="131"/>
      <c r="G43" s="107"/>
      <c r="H43" s="107"/>
      <c r="I43" s="107"/>
      <c r="J43" s="107"/>
      <c r="K43" s="133" t="s">
        <v>113</v>
      </c>
      <c r="L43" s="419">
        <f>'ArthikDisha IT CAL FY 23-24'!C53</f>
        <v>0</v>
      </c>
      <c r="M43" s="420"/>
      <c r="N43" s="421"/>
      <c r="O43" s="166"/>
      <c r="P43" s="422"/>
      <c r="Q43" s="422"/>
      <c r="R43" s="422"/>
      <c r="S43" s="422"/>
      <c r="T43" s="175"/>
      <c r="U43" s="176"/>
      <c r="V43" s="177"/>
      <c r="W43" s="177"/>
      <c r="X43" s="163"/>
      <c r="Y43" s="163"/>
      <c r="Z43" s="147"/>
      <c r="AA43" s="107"/>
    </row>
    <row r="44" spans="1:27" ht="16.5">
      <c r="A44" s="144"/>
      <c r="B44" s="174" t="s">
        <v>146</v>
      </c>
      <c r="C44" s="170" t="s">
        <v>147</v>
      </c>
      <c r="D44" s="107"/>
      <c r="E44" s="107"/>
      <c r="F44" s="131"/>
      <c r="G44" s="107"/>
      <c r="H44" s="107"/>
      <c r="I44" s="107"/>
      <c r="J44" s="107"/>
      <c r="K44" s="133" t="s">
        <v>113</v>
      </c>
      <c r="L44" s="419">
        <f>'ArthikDisha IT CAL FY 23-24'!C54</f>
        <v>0</v>
      </c>
      <c r="M44" s="420"/>
      <c r="N44" s="421"/>
      <c r="O44" s="166"/>
      <c r="P44" s="422"/>
      <c r="Q44" s="422"/>
      <c r="R44" s="422"/>
      <c r="S44" s="422"/>
      <c r="T44" s="175"/>
      <c r="U44" s="176"/>
      <c r="V44" s="177"/>
      <c r="W44" s="177"/>
      <c r="X44" s="163"/>
      <c r="Y44" s="163"/>
      <c r="Z44" s="147"/>
      <c r="AA44" s="107"/>
    </row>
    <row r="45" spans="1:27" ht="16.5">
      <c r="A45" s="144"/>
      <c r="B45" s="174" t="s">
        <v>148</v>
      </c>
      <c r="C45" s="170" t="s">
        <v>149</v>
      </c>
      <c r="D45" s="107"/>
      <c r="E45" s="107"/>
      <c r="F45" s="131"/>
      <c r="G45" s="107"/>
      <c r="H45" s="107"/>
      <c r="I45" s="107"/>
      <c r="J45" s="107"/>
      <c r="K45" s="133" t="s">
        <v>113</v>
      </c>
      <c r="L45" s="419">
        <f>'ArthikDisha IT CAL FY 23-24'!C55</f>
        <v>0</v>
      </c>
      <c r="M45" s="420"/>
      <c r="N45" s="421"/>
      <c r="O45" s="166"/>
      <c r="P45" s="179"/>
      <c r="Q45" s="166"/>
      <c r="R45" s="166"/>
      <c r="S45" s="166"/>
      <c r="T45" s="167"/>
      <c r="U45" s="180"/>
      <c r="V45" s="179"/>
      <c r="W45" s="179"/>
      <c r="X45" s="179"/>
      <c r="Y45" s="166"/>
      <c r="Z45" s="147"/>
      <c r="AA45" s="107"/>
    </row>
    <row r="46" spans="1:27" ht="16.5">
      <c r="A46" s="144"/>
      <c r="B46" s="174" t="s">
        <v>150</v>
      </c>
      <c r="C46" s="170" t="s">
        <v>151</v>
      </c>
      <c r="D46" s="107"/>
      <c r="E46" s="107"/>
      <c r="F46" s="131"/>
      <c r="G46" s="107"/>
      <c r="H46" s="107"/>
      <c r="I46" s="107"/>
      <c r="J46" s="107"/>
      <c r="K46" s="133" t="s">
        <v>113</v>
      </c>
      <c r="L46" s="419">
        <f>'ArthikDisha IT CAL FY 23-24'!C56</f>
        <v>0</v>
      </c>
      <c r="M46" s="420"/>
      <c r="N46" s="421"/>
      <c r="O46" s="166"/>
      <c r="P46" s="179"/>
      <c r="Q46" s="166"/>
      <c r="R46" s="166"/>
      <c r="S46" s="166"/>
      <c r="T46" s="167"/>
      <c r="U46" s="180"/>
      <c r="V46" s="179"/>
      <c r="W46" s="179"/>
      <c r="X46" s="179"/>
      <c r="Y46" s="166"/>
      <c r="Z46" s="147"/>
      <c r="AA46" s="107"/>
    </row>
    <row r="47" spans="1:27" ht="16.5">
      <c r="A47" s="144"/>
      <c r="B47" s="174" t="s">
        <v>152</v>
      </c>
      <c r="C47" s="170" t="s">
        <v>153</v>
      </c>
      <c r="D47" s="107"/>
      <c r="E47" s="107"/>
      <c r="F47" s="131"/>
      <c r="G47" s="107"/>
      <c r="H47" s="107"/>
      <c r="I47" s="107"/>
      <c r="J47" s="107"/>
      <c r="K47" s="133" t="s">
        <v>113</v>
      </c>
      <c r="L47" s="419">
        <f>'ArthikDisha IT CAL FY 23-24'!C57</f>
        <v>0</v>
      </c>
      <c r="M47" s="420"/>
      <c r="N47" s="421"/>
      <c r="O47" s="166"/>
      <c r="P47" s="179"/>
      <c r="Q47" s="166"/>
      <c r="R47" s="166"/>
      <c r="S47" s="166"/>
      <c r="T47" s="167"/>
      <c r="U47" s="180"/>
      <c r="V47" s="179"/>
      <c r="W47" s="179"/>
      <c r="X47" s="179"/>
      <c r="Y47" s="166"/>
      <c r="Z47" s="147"/>
      <c r="AA47" s="107"/>
    </row>
    <row r="48" spans="1:27" ht="16.5">
      <c r="A48" s="144"/>
      <c r="B48" s="174" t="s">
        <v>154</v>
      </c>
      <c r="C48" s="170" t="s">
        <v>155</v>
      </c>
      <c r="D48" s="107"/>
      <c r="E48" s="107"/>
      <c r="F48" s="131"/>
      <c r="G48" s="107"/>
      <c r="H48" s="107"/>
      <c r="I48" s="107"/>
      <c r="J48" s="107"/>
      <c r="K48" s="133" t="s">
        <v>113</v>
      </c>
      <c r="L48" s="419">
        <f>'ArthikDisha IT CAL FY 23-24'!C58</f>
        <v>0</v>
      </c>
      <c r="M48" s="420"/>
      <c r="N48" s="421"/>
      <c r="O48" s="166"/>
      <c r="P48" s="179"/>
      <c r="Q48" s="166"/>
      <c r="R48" s="166"/>
      <c r="S48" s="166"/>
      <c r="T48" s="167"/>
      <c r="U48" s="180"/>
      <c r="V48" s="179"/>
      <c r="W48" s="179"/>
      <c r="X48" s="179"/>
      <c r="Y48" s="166"/>
      <c r="Z48" s="147"/>
      <c r="AA48" s="107"/>
    </row>
    <row r="49" spans="1:37" ht="16.5">
      <c r="A49" s="144"/>
      <c r="B49" s="174" t="s">
        <v>156</v>
      </c>
      <c r="C49" s="170" t="s">
        <v>157</v>
      </c>
      <c r="D49" s="107"/>
      <c r="E49" s="107"/>
      <c r="F49" s="131"/>
      <c r="G49" s="107"/>
      <c r="H49" s="107"/>
      <c r="I49" s="107"/>
      <c r="J49" s="107"/>
      <c r="K49" s="133" t="s">
        <v>113</v>
      </c>
      <c r="L49" s="419">
        <f>'ArthikDisha IT CAL FY 23-24'!C59</f>
        <v>0</v>
      </c>
      <c r="M49" s="420"/>
      <c r="N49" s="421"/>
      <c r="O49" s="166"/>
      <c r="P49" s="179"/>
      <c r="Q49" s="166"/>
      <c r="R49" s="166"/>
      <c r="S49" s="166"/>
      <c r="T49" s="167"/>
      <c r="U49" s="180"/>
      <c r="V49" s="179"/>
      <c r="W49" s="179"/>
      <c r="X49" s="179"/>
      <c r="Y49" s="166"/>
      <c r="Z49" s="147"/>
      <c r="AA49" s="107"/>
    </row>
    <row r="50" spans="1:37" ht="16.5">
      <c r="A50" s="144"/>
      <c r="B50" s="174" t="s">
        <v>158</v>
      </c>
      <c r="C50" s="170" t="s">
        <v>159</v>
      </c>
      <c r="D50" s="107"/>
      <c r="E50" s="107"/>
      <c r="F50" s="131"/>
      <c r="G50" s="107"/>
      <c r="H50" s="107"/>
      <c r="I50" s="107"/>
      <c r="J50" s="107"/>
      <c r="K50" s="133" t="s">
        <v>113</v>
      </c>
      <c r="L50" s="419">
        <f>'ArthikDisha IT CAL FY 23-24'!C60</f>
        <v>0</v>
      </c>
      <c r="M50" s="420"/>
      <c r="N50" s="421"/>
      <c r="O50" s="166"/>
      <c r="P50" s="179"/>
      <c r="Q50" s="166"/>
      <c r="R50" s="235"/>
      <c r="S50" s="166"/>
      <c r="T50" s="167"/>
      <c r="U50" s="179"/>
      <c r="V50" s="179"/>
      <c r="W50" s="179"/>
      <c r="X50" s="179"/>
      <c r="Y50" s="166"/>
      <c r="Z50" s="147"/>
      <c r="AA50" s="107"/>
    </row>
    <row r="51" spans="1:37" ht="16.5">
      <c r="A51" s="144"/>
      <c r="B51" s="174" t="s">
        <v>160</v>
      </c>
      <c r="C51" s="170" t="s">
        <v>161</v>
      </c>
      <c r="D51" s="107"/>
      <c r="E51" s="107"/>
      <c r="F51" s="131"/>
      <c r="G51" s="107"/>
      <c r="H51" s="107"/>
      <c r="I51" s="107"/>
      <c r="J51" s="107"/>
      <c r="K51" s="150" t="s">
        <v>113</v>
      </c>
      <c r="L51" s="419">
        <f>'ArthikDisha IT CAL FY 23-24'!C61</f>
        <v>0</v>
      </c>
      <c r="M51" s="420"/>
      <c r="N51" s="421"/>
      <c r="O51" s="166"/>
      <c r="P51" s="179"/>
      <c r="Q51" s="166"/>
      <c r="R51" s="166"/>
      <c r="S51" s="166"/>
      <c r="T51" s="163"/>
      <c r="U51" s="180"/>
      <c r="V51" s="179"/>
      <c r="W51" s="179"/>
      <c r="X51" s="179"/>
      <c r="Y51" s="166"/>
      <c r="Z51" s="147"/>
      <c r="AA51" s="107"/>
    </row>
    <row r="52" spans="1:37">
      <c r="A52" s="144"/>
      <c r="B52" s="181" t="s">
        <v>162</v>
      </c>
      <c r="C52" s="107" t="s">
        <v>163</v>
      </c>
      <c r="D52" s="107"/>
      <c r="E52" s="107" t="s">
        <v>164</v>
      </c>
      <c r="F52" s="131"/>
      <c r="G52" s="107"/>
      <c r="H52" s="182" t="s">
        <v>107</v>
      </c>
      <c r="I52" s="107"/>
      <c r="J52" s="147"/>
      <c r="K52" s="127" t="s">
        <v>113</v>
      </c>
      <c r="L52" s="405">
        <f>SUM(L40:N51)</f>
        <v>180000</v>
      </c>
      <c r="M52" s="405"/>
      <c r="N52" s="427"/>
      <c r="O52" s="166"/>
      <c r="P52" s="424">
        <f>'ArthikDisha IT CAL FY 23-24'!D50</f>
        <v>150000</v>
      </c>
      <c r="Q52" s="424">
        <f>IF(SUM(P52:P65)&gt;150001,150000,SUM(P52:P65))</f>
        <v>150000</v>
      </c>
      <c r="R52" s="424">
        <f>IF(SUM(Q52:Q65)&gt;150001,150000,SUM(Q52:Q65))</f>
        <v>150000</v>
      </c>
      <c r="S52" s="424">
        <f>IF(SUM(R52:R65)&gt;150001,150000,SUM(R52:R65))</f>
        <v>150000</v>
      </c>
      <c r="T52" s="163"/>
      <c r="U52" s="183"/>
      <c r="V52" s="325">
        <f>-'ArthikDisha IT CAL FY 23-24'!E50</f>
        <v>150000</v>
      </c>
      <c r="W52" s="325"/>
      <c r="X52" s="325"/>
      <c r="Y52" s="325"/>
      <c r="Z52" s="147"/>
      <c r="AA52" s="107"/>
    </row>
    <row r="53" spans="1:37">
      <c r="A53" s="144"/>
      <c r="B53" s="181" t="s">
        <v>165</v>
      </c>
      <c r="C53" s="107" t="s">
        <v>163</v>
      </c>
      <c r="D53" s="107"/>
      <c r="E53" s="107" t="s">
        <v>166</v>
      </c>
      <c r="F53" s="131"/>
      <c r="G53" s="107"/>
      <c r="H53" s="107"/>
      <c r="I53" s="107"/>
      <c r="J53" s="147"/>
      <c r="K53" s="133" t="s">
        <v>113</v>
      </c>
      <c r="L53" s="420">
        <f>'ArthikDisha IT CAL FY 23-24'!C74</f>
        <v>50000</v>
      </c>
      <c r="M53" s="420"/>
      <c r="N53" s="421"/>
      <c r="O53" s="166"/>
      <c r="P53" s="425">
        <f>'ArthikDisha IT CAL FY 23-24'!D74</f>
        <v>50000</v>
      </c>
      <c r="Q53" s="425"/>
      <c r="R53" s="425"/>
      <c r="S53" s="425"/>
      <c r="T53" s="166"/>
      <c r="U53" s="185"/>
      <c r="V53" s="328">
        <f>-'ArthikDisha IT CAL FY 23-24'!E74</f>
        <v>50000</v>
      </c>
      <c r="W53" s="329"/>
      <c r="X53" s="329"/>
      <c r="Y53" s="329"/>
      <c r="Z53" s="147"/>
      <c r="AA53" s="107"/>
    </row>
    <row r="54" spans="1:37">
      <c r="A54" s="144"/>
      <c r="B54" s="181" t="s">
        <v>167</v>
      </c>
      <c r="C54" s="107" t="s">
        <v>163</v>
      </c>
      <c r="D54" s="107"/>
      <c r="E54" s="107" t="s">
        <v>168</v>
      </c>
      <c r="F54" s="131"/>
      <c r="G54" s="107"/>
      <c r="H54" s="107"/>
      <c r="I54" s="107"/>
      <c r="J54" s="147"/>
      <c r="K54" s="133" t="s">
        <v>113</v>
      </c>
      <c r="L54" s="420">
        <f>'ArthikDisha IT CAL FY 23-24'!C62</f>
        <v>50000</v>
      </c>
      <c r="M54" s="420"/>
      <c r="N54" s="421"/>
      <c r="O54" s="166"/>
      <c r="P54" s="426">
        <f>'ArthikDisha IT CAL FY 23-24'!D74</f>
        <v>50000</v>
      </c>
      <c r="Q54" s="426"/>
      <c r="R54" s="426"/>
      <c r="S54" s="426"/>
      <c r="T54" s="177"/>
      <c r="U54" s="180"/>
      <c r="V54" s="326">
        <f>-'ArthikDisha IT CAL FY 23-24'!E62</f>
        <v>50000</v>
      </c>
      <c r="W54" s="327"/>
      <c r="X54" s="327"/>
      <c r="Y54" s="327"/>
      <c r="Z54" s="147"/>
      <c r="AA54" s="107"/>
    </row>
    <row r="55" spans="1:37">
      <c r="A55" s="135"/>
      <c r="B55" s="186" t="s">
        <v>169</v>
      </c>
      <c r="C55" s="151" t="s">
        <v>170</v>
      </c>
      <c r="D55" s="151"/>
      <c r="E55" s="151"/>
      <c r="F55" s="158"/>
      <c r="G55" s="151"/>
      <c r="H55" s="151"/>
      <c r="I55" s="151"/>
      <c r="J55" s="152"/>
      <c r="K55" s="150" t="s">
        <v>113</v>
      </c>
      <c r="L55" s="420">
        <f>'ArthikDisha IT CAL FY 23-24'!C74</f>
        <v>50000</v>
      </c>
      <c r="M55" s="420"/>
      <c r="N55" s="421"/>
      <c r="O55" s="166"/>
      <c r="P55" s="426">
        <f>-'ArthikDisha IT CAL FY 23-24'!E63</f>
        <v>50000</v>
      </c>
      <c r="Q55" s="426"/>
      <c r="R55" s="426"/>
      <c r="S55" s="426"/>
      <c r="T55" s="177"/>
      <c r="U55" s="180"/>
      <c r="V55" s="326">
        <f>-'ArthikDisha IT CAL FY 23-24'!E63</f>
        <v>50000</v>
      </c>
      <c r="W55" s="327"/>
      <c r="X55" s="327"/>
      <c r="Y55" s="327"/>
      <c r="Z55" s="147"/>
      <c r="AA55" s="107"/>
    </row>
    <row r="56" spans="1:37">
      <c r="A56" s="135">
        <v>10</v>
      </c>
      <c r="B56" s="121" t="s">
        <v>171</v>
      </c>
      <c r="C56" s="122"/>
      <c r="D56" s="122"/>
      <c r="E56" s="122"/>
      <c r="F56" s="122"/>
      <c r="G56" s="122"/>
      <c r="H56" s="122"/>
      <c r="I56" s="122"/>
      <c r="J56" s="122"/>
      <c r="K56" s="122"/>
      <c r="L56" s="121"/>
      <c r="M56" s="122"/>
      <c r="N56" s="123"/>
      <c r="O56" s="122"/>
      <c r="P56" s="122"/>
      <c r="Q56" s="122"/>
      <c r="R56" s="122"/>
      <c r="S56" s="187"/>
      <c r="T56" s="188"/>
      <c r="U56" s="136" t="s">
        <v>113</v>
      </c>
      <c r="V56" s="416">
        <f>V52+V53+V54+V55</f>
        <v>300000</v>
      </c>
      <c r="W56" s="416"/>
      <c r="X56" s="416"/>
      <c r="Y56" s="416"/>
      <c r="Z56" s="189"/>
      <c r="AA56" s="166"/>
    </row>
    <row r="57" spans="1:37">
      <c r="A57" s="159">
        <v>11</v>
      </c>
      <c r="B57" s="121" t="s">
        <v>172</v>
      </c>
      <c r="C57" s="122"/>
      <c r="D57" s="122"/>
      <c r="E57" s="122"/>
      <c r="F57" s="122"/>
      <c r="G57" s="122"/>
      <c r="H57" s="122"/>
      <c r="I57" s="122"/>
      <c r="J57" s="122"/>
      <c r="K57" s="122"/>
      <c r="L57" s="151"/>
      <c r="M57" s="151"/>
      <c r="N57" s="151"/>
      <c r="O57" s="122"/>
      <c r="P57" s="122"/>
      <c r="Q57" s="122"/>
      <c r="R57" s="122"/>
      <c r="S57" s="187"/>
      <c r="T57" s="190"/>
      <c r="U57" s="150" t="s">
        <v>113</v>
      </c>
      <c r="V57" s="416">
        <f>V38-V56</f>
        <v>1197500</v>
      </c>
      <c r="W57" s="416"/>
      <c r="X57" s="416"/>
      <c r="Y57" s="416"/>
      <c r="Z57" s="189"/>
      <c r="AA57" s="166"/>
    </row>
    <row r="58" spans="1:37">
      <c r="A58" s="155">
        <v>12</v>
      </c>
      <c r="B58" s="121" t="s">
        <v>173</v>
      </c>
      <c r="C58" s="122"/>
      <c r="D58" s="122"/>
      <c r="E58" s="122"/>
      <c r="F58" s="122"/>
      <c r="G58" s="122"/>
      <c r="H58" s="122"/>
      <c r="I58" s="122"/>
      <c r="J58" s="122"/>
      <c r="K58" s="122"/>
      <c r="L58" s="122"/>
      <c r="M58" s="122"/>
      <c r="N58" s="122"/>
      <c r="O58" s="122"/>
      <c r="P58" s="122"/>
      <c r="Q58" s="122"/>
      <c r="R58" s="122"/>
      <c r="S58" s="187"/>
      <c r="T58" s="188"/>
      <c r="U58" s="136" t="s">
        <v>113</v>
      </c>
      <c r="V58" s="405">
        <f ca="1">'ArthikDisha IT CAL FY 23-24'!E77</f>
        <v>171750</v>
      </c>
      <c r="W58" s="405"/>
      <c r="X58" s="405"/>
      <c r="Y58" s="405"/>
      <c r="Z58" s="165"/>
      <c r="AA58" s="166"/>
      <c r="AK58" s="191">
        <f>'[1]Income Tax Calc. F.Y 2023-24'!E76</f>
        <v>0</v>
      </c>
    </row>
    <row r="59" spans="1:37">
      <c r="A59" s="159">
        <v>13</v>
      </c>
      <c r="B59" s="121" t="s">
        <v>174</v>
      </c>
      <c r="C59" s="187"/>
      <c r="D59" s="122"/>
      <c r="E59" s="122"/>
      <c r="F59" s="122"/>
      <c r="G59" s="122"/>
      <c r="H59" s="122"/>
      <c r="I59" s="192"/>
      <c r="J59" s="432"/>
      <c r="K59" s="432"/>
      <c r="L59" s="432"/>
      <c r="M59" s="122"/>
      <c r="N59" s="122"/>
      <c r="O59" s="122"/>
      <c r="P59" s="192"/>
      <c r="Q59" s="187"/>
      <c r="R59" s="187"/>
      <c r="S59" s="187"/>
      <c r="T59" s="188"/>
      <c r="U59" s="136" t="s">
        <v>113</v>
      </c>
      <c r="V59" s="405">
        <f>'ArthikDisha IT CAL FY 23-24'!E76</f>
        <v>0</v>
      </c>
      <c r="W59" s="405"/>
      <c r="X59" s="405"/>
      <c r="Y59" s="405"/>
      <c r="Z59" s="165"/>
      <c r="AA59" s="166"/>
    </row>
    <row r="60" spans="1:37">
      <c r="A60" s="159">
        <v>14</v>
      </c>
      <c r="B60" s="121" t="s">
        <v>218</v>
      </c>
      <c r="C60" s="240"/>
      <c r="D60" s="122"/>
      <c r="E60" s="122"/>
      <c r="F60" s="122"/>
      <c r="G60" s="122"/>
      <c r="H60" s="122"/>
      <c r="I60" s="192"/>
      <c r="J60" s="193"/>
      <c r="K60" s="193"/>
      <c r="L60" s="193"/>
      <c r="M60" s="122"/>
      <c r="N60" s="122"/>
      <c r="O60" s="122"/>
      <c r="P60" s="192"/>
      <c r="Q60" s="187"/>
      <c r="R60" s="187"/>
      <c r="S60" s="187"/>
      <c r="T60" s="188"/>
      <c r="U60" s="136"/>
      <c r="V60" s="330">
        <f>'ArthikDisha IT CAL FY 23-24'!E78</f>
        <v>0</v>
      </c>
      <c r="W60" s="331"/>
      <c r="X60" s="331"/>
      <c r="Y60" s="331"/>
      <c r="Z60" s="165"/>
      <c r="AA60" s="184"/>
    </row>
    <row r="61" spans="1:37">
      <c r="A61" s="155">
        <v>15</v>
      </c>
      <c r="B61" s="121" t="s">
        <v>175</v>
      </c>
      <c r="C61" s="122"/>
      <c r="D61" s="122"/>
      <c r="E61" s="122"/>
      <c r="F61" s="122"/>
      <c r="G61" s="122"/>
      <c r="H61" s="122"/>
      <c r="I61" s="122"/>
      <c r="J61" s="122"/>
      <c r="K61" s="122"/>
      <c r="L61" s="122"/>
      <c r="M61" s="122"/>
      <c r="N61" s="122"/>
      <c r="O61" s="122"/>
      <c r="P61" s="122"/>
      <c r="Q61" s="122"/>
      <c r="R61" s="122"/>
      <c r="S61" s="187"/>
      <c r="T61" s="188"/>
      <c r="U61" s="136" t="s">
        <v>113</v>
      </c>
      <c r="V61" s="405">
        <f ca="1">'ArthikDisha IT CAL FY 23-24'!E79</f>
        <v>6870</v>
      </c>
      <c r="W61" s="405"/>
      <c r="X61" s="405"/>
      <c r="Y61" s="405"/>
      <c r="Z61" s="165"/>
      <c r="AA61" s="166"/>
    </row>
    <row r="62" spans="1:37">
      <c r="A62" s="155">
        <v>16</v>
      </c>
      <c r="B62" s="121" t="s">
        <v>176</v>
      </c>
      <c r="C62" s="122"/>
      <c r="D62" s="122"/>
      <c r="E62" s="122"/>
      <c r="F62" s="122"/>
      <c r="G62" s="122"/>
      <c r="H62" s="122"/>
      <c r="I62" s="122"/>
      <c r="J62" s="122"/>
      <c r="K62" s="122"/>
      <c r="L62" s="122"/>
      <c r="M62" s="122"/>
      <c r="N62" s="122"/>
      <c r="O62" s="122"/>
      <c r="P62" s="122"/>
      <c r="Q62" s="122"/>
      <c r="R62" s="122"/>
      <c r="S62" s="187"/>
      <c r="T62" s="188"/>
      <c r="U62" s="136" t="s">
        <v>113</v>
      </c>
      <c r="V62" s="405">
        <f ca="1">'ArthikDisha IT CAL FY 23-24'!E80</f>
        <v>178620</v>
      </c>
      <c r="W62" s="405"/>
      <c r="X62" s="405"/>
      <c r="Y62" s="405"/>
      <c r="Z62" s="165"/>
      <c r="AA62" s="166"/>
      <c r="AC62" s="191">
        <f>'[1]Income Tax Calc. F.Y 2023-24'!E80</f>
        <v>16640</v>
      </c>
    </row>
    <row r="63" spans="1:37">
      <c r="A63" s="155">
        <v>17</v>
      </c>
      <c r="B63" s="122" t="s">
        <v>177</v>
      </c>
      <c r="C63" s="126"/>
      <c r="D63" s="126"/>
      <c r="E63" s="126"/>
      <c r="F63" s="126"/>
      <c r="G63" s="126"/>
      <c r="H63" s="126"/>
      <c r="I63" s="126"/>
      <c r="J63" s="126"/>
      <c r="K63" s="126"/>
      <c r="L63" s="126"/>
      <c r="M63" s="126"/>
      <c r="N63" s="126"/>
      <c r="O63" s="126"/>
      <c r="P63" s="126"/>
      <c r="Q63" s="126"/>
      <c r="R63" s="126"/>
      <c r="S63" s="126"/>
      <c r="T63" s="179"/>
      <c r="U63" s="122"/>
      <c r="V63" s="332"/>
      <c r="W63" s="332"/>
      <c r="X63" s="332"/>
      <c r="Y63" s="332"/>
      <c r="Z63" s="194"/>
      <c r="AA63" s="163"/>
    </row>
    <row r="64" spans="1:37">
      <c r="A64" s="124"/>
      <c r="B64" s="195" t="s">
        <v>178</v>
      </c>
      <c r="C64" s="428" t="s">
        <v>179</v>
      </c>
      <c r="D64" s="429"/>
      <c r="E64" s="429"/>
      <c r="F64" s="430">
        <v>0</v>
      </c>
      <c r="G64" s="430"/>
      <c r="H64" s="431"/>
      <c r="I64" s="429" t="s">
        <v>180</v>
      </c>
      <c r="J64" s="429"/>
      <c r="K64" s="429"/>
      <c r="L64" s="430">
        <v>0</v>
      </c>
      <c r="M64" s="430"/>
      <c r="N64" s="431"/>
      <c r="O64" s="428" t="s">
        <v>181</v>
      </c>
      <c r="P64" s="429"/>
      <c r="Q64" s="429"/>
      <c r="R64" s="430">
        <v>0</v>
      </c>
      <c r="S64" s="430"/>
      <c r="T64" s="431"/>
      <c r="U64" s="136" t="s">
        <v>113</v>
      </c>
      <c r="V64" s="405">
        <v>0</v>
      </c>
      <c r="W64" s="405"/>
      <c r="X64" s="405"/>
      <c r="Y64" s="405"/>
      <c r="Z64" s="165"/>
      <c r="AA64" s="166"/>
      <c r="AK64" s="103">
        <f ca="1">IF(V62&gt;=V67,V62-V67)</f>
        <v>178620</v>
      </c>
    </row>
    <row r="65" spans="1:37">
      <c r="A65" s="124"/>
      <c r="B65" s="108" t="s">
        <v>182</v>
      </c>
      <c r="C65" s="125"/>
      <c r="D65" s="126" t="s">
        <v>183</v>
      </c>
      <c r="E65" s="126"/>
      <c r="F65" s="126"/>
      <c r="G65" s="126"/>
      <c r="H65" s="126"/>
      <c r="I65" s="126"/>
      <c r="J65" s="126"/>
      <c r="K65" s="126"/>
      <c r="L65" s="126"/>
      <c r="M65" s="126"/>
      <c r="N65" s="126"/>
      <c r="O65" s="126"/>
      <c r="P65" s="126"/>
      <c r="Q65" s="126"/>
      <c r="R65" s="126"/>
      <c r="S65" s="126"/>
      <c r="T65" s="196"/>
      <c r="U65" s="136" t="s">
        <v>113</v>
      </c>
      <c r="V65" s="405">
        <v>0</v>
      </c>
      <c r="W65" s="405"/>
      <c r="X65" s="405"/>
      <c r="Y65" s="405"/>
      <c r="Z65" s="165"/>
      <c r="AA65" s="166"/>
      <c r="AK65" s="103" t="b">
        <f ca="1">IF(V62&lt;=V67,V62-V67)</f>
        <v>0</v>
      </c>
    </row>
    <row r="66" spans="1:37">
      <c r="A66" s="135"/>
      <c r="B66" s="121" t="s">
        <v>184</v>
      </c>
      <c r="C66" s="122"/>
      <c r="D66" s="122"/>
      <c r="E66" s="122"/>
      <c r="F66" s="122"/>
      <c r="G66" s="122"/>
      <c r="H66" s="122"/>
      <c r="I66" s="122"/>
      <c r="J66" s="122"/>
      <c r="K66" s="122"/>
      <c r="L66" s="122"/>
      <c r="M66" s="122"/>
      <c r="N66" s="122"/>
      <c r="O66" s="122"/>
      <c r="P66" s="122"/>
      <c r="Q66" s="122"/>
      <c r="R66" s="122"/>
      <c r="S66" s="122"/>
      <c r="T66" s="188"/>
      <c r="U66" s="136" t="s">
        <v>113</v>
      </c>
      <c r="V66" s="405">
        <f>V64+V65</f>
        <v>0</v>
      </c>
      <c r="W66" s="405"/>
      <c r="X66" s="405"/>
      <c r="Y66" s="405"/>
      <c r="Z66" s="165"/>
      <c r="AA66" s="166"/>
    </row>
    <row r="67" spans="1:37">
      <c r="A67" s="197">
        <v>18</v>
      </c>
      <c r="B67" s="121" t="s">
        <v>185</v>
      </c>
      <c r="C67" s="122"/>
      <c r="D67" s="122"/>
      <c r="E67" s="122"/>
      <c r="F67" s="122"/>
      <c r="G67" s="122"/>
      <c r="H67" s="122"/>
      <c r="I67" s="122"/>
      <c r="J67" s="122"/>
      <c r="K67" s="122"/>
      <c r="L67" s="122"/>
      <c r="M67" s="122"/>
      <c r="N67" s="122"/>
      <c r="O67" s="122"/>
      <c r="P67" s="122"/>
      <c r="Q67" s="122"/>
      <c r="R67" s="122"/>
      <c r="S67" s="122"/>
      <c r="T67" s="188"/>
      <c r="U67" s="136" t="s">
        <v>113</v>
      </c>
      <c r="V67" s="405">
        <f>'ArthikDisha IT CAL FY 23-24'!E81</f>
        <v>0</v>
      </c>
      <c r="W67" s="405"/>
      <c r="X67" s="405"/>
      <c r="Y67" s="405"/>
      <c r="Z67" s="165"/>
      <c r="AA67" s="166"/>
    </row>
    <row r="68" spans="1:37">
      <c r="A68" s="159">
        <v>19</v>
      </c>
      <c r="B68" s="121" t="s">
        <v>220</v>
      </c>
      <c r="C68" s="122"/>
      <c r="D68" s="122"/>
      <c r="E68" s="122"/>
      <c r="F68" s="122"/>
      <c r="G68" s="122"/>
      <c r="H68" s="122"/>
      <c r="I68" s="122"/>
      <c r="J68" s="122"/>
      <c r="K68" s="122"/>
      <c r="L68" s="122"/>
      <c r="M68" s="122"/>
      <c r="N68" s="122"/>
      <c r="O68" s="122"/>
      <c r="P68" s="122"/>
      <c r="Q68" s="122"/>
      <c r="R68" s="122"/>
      <c r="S68" s="122"/>
      <c r="T68" s="188"/>
      <c r="U68" s="136" t="s">
        <v>113</v>
      </c>
      <c r="V68" s="443">
        <f ca="1">'ArthikDisha IT CAL FY 23-24'!E82</f>
        <v>178620</v>
      </c>
      <c r="W68" s="443"/>
      <c r="X68" s="443"/>
      <c r="Y68" s="443"/>
      <c r="Z68" s="165"/>
      <c r="AA68" s="166"/>
    </row>
    <row r="69" spans="1:37">
      <c r="A69" s="444" t="s">
        <v>187</v>
      </c>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198"/>
      <c r="AK69" s="191"/>
    </row>
    <row r="70" spans="1:37">
      <c r="A70" s="336" t="s">
        <v>188</v>
      </c>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7"/>
      <c r="AA70" s="108"/>
      <c r="AK70" s="103">
        <f ca="1">IF(AK64=FALSE,AK65,AK64)</f>
        <v>178620</v>
      </c>
    </row>
    <row r="71" spans="1:37">
      <c r="A71" s="352" t="s">
        <v>189</v>
      </c>
      <c r="B71" s="353"/>
      <c r="C71" s="434" t="s">
        <v>190</v>
      </c>
      <c r="D71" s="435"/>
      <c r="E71" s="435"/>
      <c r="F71" s="435"/>
      <c r="G71" s="436"/>
      <c r="H71" s="336" t="s">
        <v>191</v>
      </c>
      <c r="I71" s="332"/>
      <c r="J71" s="332"/>
      <c r="K71" s="332"/>
      <c r="L71" s="332"/>
      <c r="M71" s="332"/>
      <c r="N71" s="332"/>
      <c r="O71" s="332"/>
      <c r="P71" s="332"/>
      <c r="Q71" s="332"/>
      <c r="R71" s="332"/>
      <c r="S71" s="332"/>
      <c r="T71" s="332"/>
      <c r="U71" s="332"/>
      <c r="V71" s="332"/>
      <c r="W71" s="332"/>
      <c r="X71" s="332"/>
      <c r="Y71" s="332"/>
      <c r="Z71" s="337"/>
      <c r="AA71" s="108"/>
    </row>
    <row r="72" spans="1:37" ht="27.75" customHeight="1">
      <c r="A72" s="433"/>
      <c r="B72" s="396"/>
      <c r="C72" s="437"/>
      <c r="D72" s="438"/>
      <c r="E72" s="438"/>
      <c r="F72" s="438"/>
      <c r="G72" s="439"/>
      <c r="H72" s="371" t="s">
        <v>192</v>
      </c>
      <c r="I72" s="372"/>
      <c r="J72" s="372"/>
      <c r="K72" s="372"/>
      <c r="L72" s="372"/>
      <c r="M72" s="372"/>
      <c r="N72" s="372"/>
      <c r="O72" s="373"/>
      <c r="P72" s="440" t="s">
        <v>193</v>
      </c>
      <c r="Q72" s="441"/>
      <c r="R72" s="441"/>
      <c r="S72" s="441"/>
      <c r="T72" s="441"/>
      <c r="U72" s="442"/>
      <c r="V72" s="441" t="s">
        <v>194</v>
      </c>
      <c r="W72" s="441"/>
      <c r="X72" s="441"/>
      <c r="Y72" s="441"/>
      <c r="Z72" s="442"/>
      <c r="AA72" s="113"/>
      <c r="AK72" s="103">
        <f ca="1">IF(AK70=0,0,AK70)</f>
        <v>178620</v>
      </c>
    </row>
    <row r="73" spans="1:37">
      <c r="A73" s="445"/>
      <c r="B73" s="445"/>
      <c r="C73" s="446">
        <v>0</v>
      </c>
      <c r="D73" s="447"/>
      <c r="E73" s="447"/>
      <c r="F73" s="447"/>
      <c r="G73" s="199"/>
      <c r="H73" s="448">
        <v>0</v>
      </c>
      <c r="I73" s="449"/>
      <c r="J73" s="449"/>
      <c r="K73" s="449"/>
      <c r="L73" s="449"/>
      <c r="M73" s="449"/>
      <c r="N73" s="449"/>
      <c r="O73" s="450"/>
      <c r="P73" s="451"/>
      <c r="Q73" s="451"/>
      <c r="R73" s="451"/>
      <c r="S73" s="451"/>
      <c r="T73" s="451"/>
      <c r="U73" s="451"/>
      <c r="V73" s="452"/>
      <c r="W73" s="453"/>
      <c r="X73" s="453"/>
      <c r="Y73" s="453"/>
      <c r="Z73" s="454"/>
      <c r="AA73" s="200"/>
    </row>
    <row r="74" spans="1:37">
      <c r="A74" s="445">
        <v>0</v>
      </c>
      <c r="B74" s="445"/>
      <c r="C74" s="446">
        <v>0</v>
      </c>
      <c r="D74" s="447"/>
      <c r="E74" s="447"/>
      <c r="F74" s="447"/>
      <c r="G74" s="199"/>
      <c r="H74" s="448">
        <v>0</v>
      </c>
      <c r="I74" s="449"/>
      <c r="J74" s="449"/>
      <c r="K74" s="449"/>
      <c r="L74" s="449"/>
      <c r="M74" s="449"/>
      <c r="N74" s="449"/>
      <c r="O74" s="450"/>
      <c r="P74" s="451">
        <v>0</v>
      </c>
      <c r="Q74" s="451"/>
      <c r="R74" s="451"/>
      <c r="S74" s="451"/>
      <c r="T74" s="451"/>
      <c r="U74" s="451"/>
      <c r="V74" s="452">
        <v>0</v>
      </c>
      <c r="W74" s="453"/>
      <c r="X74" s="453"/>
      <c r="Y74" s="453"/>
      <c r="Z74" s="454"/>
      <c r="AA74" s="200"/>
    </row>
    <row r="75" spans="1:37">
      <c r="A75" s="445">
        <v>0</v>
      </c>
      <c r="B75" s="445"/>
      <c r="C75" s="446">
        <v>0</v>
      </c>
      <c r="D75" s="447"/>
      <c r="E75" s="447"/>
      <c r="F75" s="447"/>
      <c r="G75" s="199"/>
      <c r="H75" s="448">
        <v>0</v>
      </c>
      <c r="I75" s="449"/>
      <c r="J75" s="449"/>
      <c r="K75" s="449"/>
      <c r="L75" s="449"/>
      <c r="M75" s="449"/>
      <c r="N75" s="449"/>
      <c r="O75" s="450"/>
      <c r="P75" s="451">
        <v>0</v>
      </c>
      <c r="Q75" s="451"/>
      <c r="R75" s="451"/>
      <c r="S75" s="451"/>
      <c r="T75" s="451"/>
      <c r="U75" s="451"/>
      <c r="V75" s="452">
        <v>0</v>
      </c>
      <c r="W75" s="453"/>
      <c r="X75" s="453"/>
      <c r="Y75" s="453"/>
      <c r="Z75" s="454"/>
      <c r="AA75" s="200"/>
    </row>
    <row r="76" spans="1:37">
      <c r="A76" s="445">
        <v>0</v>
      </c>
      <c r="B76" s="445"/>
      <c r="C76" s="446">
        <v>0</v>
      </c>
      <c r="D76" s="447"/>
      <c r="E76" s="447"/>
      <c r="F76" s="447"/>
      <c r="G76" s="199"/>
      <c r="H76" s="448">
        <v>0</v>
      </c>
      <c r="I76" s="449"/>
      <c r="J76" s="449"/>
      <c r="K76" s="449"/>
      <c r="L76" s="449"/>
      <c r="M76" s="449"/>
      <c r="N76" s="449"/>
      <c r="O76" s="450"/>
      <c r="P76" s="451">
        <v>0</v>
      </c>
      <c r="Q76" s="451"/>
      <c r="R76" s="451"/>
      <c r="S76" s="451"/>
      <c r="T76" s="451"/>
      <c r="U76" s="451"/>
      <c r="V76" s="452">
        <v>0</v>
      </c>
      <c r="W76" s="453"/>
      <c r="X76" s="453"/>
      <c r="Y76" s="453"/>
      <c r="Z76" s="454"/>
      <c r="AA76" s="200"/>
    </row>
    <row r="77" spans="1:37">
      <c r="A77" s="445">
        <v>0</v>
      </c>
      <c r="B77" s="445"/>
      <c r="C77" s="446">
        <v>0</v>
      </c>
      <c r="D77" s="447"/>
      <c r="E77" s="447"/>
      <c r="F77" s="447"/>
      <c r="G77" s="199"/>
      <c r="H77" s="448">
        <v>0</v>
      </c>
      <c r="I77" s="449"/>
      <c r="J77" s="449"/>
      <c r="K77" s="449"/>
      <c r="L77" s="449"/>
      <c r="M77" s="449"/>
      <c r="N77" s="449"/>
      <c r="O77" s="450"/>
      <c r="P77" s="451">
        <v>0</v>
      </c>
      <c r="Q77" s="451"/>
      <c r="R77" s="451"/>
      <c r="S77" s="451"/>
      <c r="T77" s="451"/>
      <c r="U77" s="451"/>
      <c r="V77" s="452">
        <v>0</v>
      </c>
      <c r="W77" s="453"/>
      <c r="X77" s="453"/>
      <c r="Y77" s="453"/>
      <c r="Z77" s="454"/>
      <c r="AA77" s="200"/>
    </row>
    <row r="78" spans="1:37">
      <c r="A78" s="445">
        <v>0</v>
      </c>
      <c r="B78" s="445"/>
      <c r="C78" s="446">
        <v>0</v>
      </c>
      <c r="D78" s="447"/>
      <c r="E78" s="447"/>
      <c r="F78" s="447"/>
      <c r="G78" s="199"/>
      <c r="H78" s="448">
        <v>0</v>
      </c>
      <c r="I78" s="449"/>
      <c r="J78" s="449"/>
      <c r="K78" s="449"/>
      <c r="L78" s="449"/>
      <c r="M78" s="449"/>
      <c r="N78" s="449"/>
      <c r="O78" s="450"/>
      <c r="P78" s="451">
        <v>0</v>
      </c>
      <c r="Q78" s="451"/>
      <c r="R78" s="451"/>
      <c r="S78" s="451"/>
      <c r="T78" s="451"/>
      <c r="U78" s="451"/>
      <c r="V78" s="452">
        <v>0</v>
      </c>
      <c r="W78" s="453"/>
      <c r="X78" s="453"/>
      <c r="Y78" s="453"/>
      <c r="Z78" s="454"/>
      <c r="AA78" s="200"/>
    </row>
    <row r="79" spans="1:37">
      <c r="A79" s="445">
        <v>0</v>
      </c>
      <c r="B79" s="445"/>
      <c r="C79" s="446">
        <v>0</v>
      </c>
      <c r="D79" s="447"/>
      <c r="E79" s="447"/>
      <c r="F79" s="447"/>
      <c r="G79" s="199"/>
      <c r="H79" s="448">
        <v>0</v>
      </c>
      <c r="I79" s="449"/>
      <c r="J79" s="449"/>
      <c r="K79" s="449"/>
      <c r="L79" s="449"/>
      <c r="M79" s="449"/>
      <c r="N79" s="449"/>
      <c r="O79" s="450"/>
      <c r="P79" s="451">
        <v>0</v>
      </c>
      <c r="Q79" s="451"/>
      <c r="R79" s="451"/>
      <c r="S79" s="451"/>
      <c r="T79" s="451"/>
      <c r="U79" s="451"/>
      <c r="V79" s="452">
        <v>0</v>
      </c>
      <c r="W79" s="453"/>
      <c r="X79" s="453"/>
      <c r="Y79" s="453"/>
      <c r="Z79" s="454"/>
      <c r="AA79" s="200"/>
    </row>
    <row r="80" spans="1:37">
      <c r="A80" s="445">
        <v>0</v>
      </c>
      <c r="B80" s="445"/>
      <c r="C80" s="446">
        <v>0</v>
      </c>
      <c r="D80" s="447"/>
      <c r="E80" s="447"/>
      <c r="F80" s="447"/>
      <c r="G80" s="199"/>
      <c r="H80" s="448">
        <v>0</v>
      </c>
      <c r="I80" s="449"/>
      <c r="J80" s="449"/>
      <c r="K80" s="449"/>
      <c r="L80" s="449"/>
      <c r="M80" s="449"/>
      <c r="N80" s="449"/>
      <c r="O80" s="450"/>
      <c r="P80" s="451">
        <v>0</v>
      </c>
      <c r="Q80" s="451"/>
      <c r="R80" s="451"/>
      <c r="S80" s="451"/>
      <c r="T80" s="451"/>
      <c r="U80" s="451"/>
      <c r="V80" s="452">
        <v>0</v>
      </c>
      <c r="W80" s="453"/>
      <c r="X80" s="453"/>
      <c r="Y80" s="453"/>
      <c r="Z80" s="454"/>
      <c r="AA80" s="200"/>
    </row>
    <row r="81" spans="1:27">
      <c r="A81" s="445">
        <v>0</v>
      </c>
      <c r="B81" s="445"/>
      <c r="C81" s="446">
        <v>0</v>
      </c>
      <c r="D81" s="447"/>
      <c r="E81" s="447"/>
      <c r="F81" s="447"/>
      <c r="G81" s="199"/>
      <c r="H81" s="448">
        <v>0</v>
      </c>
      <c r="I81" s="449"/>
      <c r="J81" s="449"/>
      <c r="K81" s="449"/>
      <c r="L81" s="449"/>
      <c r="M81" s="449"/>
      <c r="N81" s="449"/>
      <c r="O81" s="450"/>
      <c r="P81" s="451">
        <v>0</v>
      </c>
      <c r="Q81" s="451"/>
      <c r="R81" s="451"/>
      <c r="S81" s="451"/>
      <c r="T81" s="451"/>
      <c r="U81" s="451"/>
      <c r="V81" s="452">
        <v>0</v>
      </c>
      <c r="W81" s="453"/>
      <c r="X81" s="453"/>
      <c r="Y81" s="453"/>
      <c r="Z81" s="454"/>
      <c r="AA81" s="200"/>
    </row>
    <row r="82" spans="1:27">
      <c r="A82" s="445">
        <v>0</v>
      </c>
      <c r="B82" s="445"/>
      <c r="C82" s="446">
        <v>0</v>
      </c>
      <c r="D82" s="447"/>
      <c r="E82" s="447"/>
      <c r="F82" s="447"/>
      <c r="G82" s="199"/>
      <c r="H82" s="448">
        <v>0</v>
      </c>
      <c r="I82" s="449"/>
      <c r="J82" s="449"/>
      <c r="K82" s="449"/>
      <c r="L82" s="449"/>
      <c r="M82" s="449"/>
      <c r="N82" s="449"/>
      <c r="O82" s="450"/>
      <c r="P82" s="451">
        <v>0</v>
      </c>
      <c r="Q82" s="451"/>
      <c r="R82" s="451"/>
      <c r="S82" s="451"/>
      <c r="T82" s="451"/>
      <c r="U82" s="451"/>
      <c r="V82" s="452">
        <v>0</v>
      </c>
      <c r="W82" s="453"/>
      <c r="X82" s="453"/>
      <c r="Y82" s="453"/>
      <c r="Z82" s="454"/>
      <c r="AA82" s="200"/>
    </row>
    <row r="83" spans="1:27">
      <c r="A83" s="445">
        <v>0</v>
      </c>
      <c r="B83" s="445"/>
      <c r="C83" s="446">
        <v>0</v>
      </c>
      <c r="D83" s="447"/>
      <c r="E83" s="447"/>
      <c r="F83" s="447"/>
      <c r="G83" s="199"/>
      <c r="H83" s="448">
        <v>0</v>
      </c>
      <c r="I83" s="449"/>
      <c r="J83" s="449"/>
      <c r="K83" s="449"/>
      <c r="L83" s="449"/>
      <c r="M83" s="449"/>
      <c r="N83" s="449"/>
      <c r="O83" s="450"/>
      <c r="P83" s="451">
        <v>0</v>
      </c>
      <c r="Q83" s="451"/>
      <c r="R83" s="451"/>
      <c r="S83" s="451"/>
      <c r="T83" s="451"/>
      <c r="U83" s="451"/>
      <c r="V83" s="452">
        <v>0</v>
      </c>
      <c r="W83" s="453"/>
      <c r="X83" s="453"/>
      <c r="Y83" s="453"/>
      <c r="Z83" s="454"/>
      <c r="AA83" s="200"/>
    </row>
    <row r="84" spans="1:27">
      <c r="A84" s="467">
        <v>0</v>
      </c>
      <c r="B84" s="467"/>
      <c r="C84" s="446">
        <v>0</v>
      </c>
      <c r="D84" s="447"/>
      <c r="E84" s="447"/>
      <c r="F84" s="447"/>
      <c r="G84" s="199"/>
      <c r="H84" s="468">
        <v>0</v>
      </c>
      <c r="I84" s="469"/>
      <c r="J84" s="469"/>
      <c r="K84" s="469"/>
      <c r="L84" s="469"/>
      <c r="M84" s="469"/>
      <c r="N84" s="469"/>
      <c r="O84" s="470"/>
      <c r="P84" s="471"/>
      <c r="Q84" s="471"/>
      <c r="R84" s="471"/>
      <c r="S84" s="471"/>
      <c r="T84" s="471"/>
      <c r="U84" s="471"/>
      <c r="V84" s="452">
        <v>0</v>
      </c>
      <c r="W84" s="453"/>
      <c r="X84" s="453"/>
      <c r="Y84" s="453"/>
      <c r="Z84" s="454"/>
      <c r="AA84" s="200"/>
    </row>
    <row r="85" spans="1:27">
      <c r="A85" s="341" t="s">
        <v>107</v>
      </c>
      <c r="B85" s="342"/>
      <c r="C85" s="324">
        <v>0</v>
      </c>
      <c r="D85" s="324"/>
      <c r="E85" s="324"/>
      <c r="F85" s="324"/>
      <c r="G85" s="324"/>
      <c r="H85" s="201"/>
      <c r="I85" s="201"/>
      <c r="J85" s="201"/>
      <c r="K85" s="202"/>
      <c r="L85" s="202"/>
      <c r="M85" s="202"/>
      <c r="N85" s="202"/>
      <c r="O85" s="202"/>
      <c r="P85" s="203"/>
      <c r="Q85" s="203"/>
      <c r="R85" s="203"/>
      <c r="S85" s="203"/>
      <c r="T85" s="204"/>
      <c r="U85" s="203"/>
      <c r="V85" s="205"/>
      <c r="W85" s="206"/>
      <c r="X85" s="206"/>
      <c r="Y85" s="206"/>
      <c r="Z85" s="206"/>
      <c r="AA85" s="207"/>
    </row>
    <row r="86" spans="1:27" ht="45.75" customHeight="1">
      <c r="A86" s="461" t="s">
        <v>195</v>
      </c>
      <c r="B86" s="461"/>
      <c r="C86" s="461"/>
      <c r="D86" s="461"/>
      <c r="E86" s="461"/>
      <c r="F86" s="461"/>
      <c r="G86" s="461"/>
      <c r="H86" s="461"/>
      <c r="I86" s="461"/>
      <c r="J86" s="461"/>
      <c r="K86" s="461"/>
      <c r="L86" s="461"/>
      <c r="M86" s="461"/>
      <c r="N86" s="461"/>
      <c r="O86" s="461"/>
      <c r="P86" s="461"/>
      <c r="Q86" s="461"/>
      <c r="R86" s="461"/>
      <c r="S86" s="461"/>
      <c r="T86" s="461"/>
      <c r="U86" s="461"/>
      <c r="V86" s="461"/>
      <c r="W86" s="462"/>
      <c r="X86" s="462"/>
      <c r="Y86" s="462"/>
      <c r="Z86" s="462"/>
      <c r="AA86" s="208"/>
    </row>
    <row r="87" spans="1:27">
      <c r="A87" s="463" t="s">
        <v>196</v>
      </c>
      <c r="B87" s="463"/>
      <c r="C87" s="463"/>
      <c r="D87" s="463"/>
      <c r="E87" s="463"/>
      <c r="F87" s="463"/>
      <c r="G87" s="463"/>
      <c r="H87" s="463"/>
      <c r="I87" s="463"/>
      <c r="J87" s="463"/>
      <c r="K87" s="463"/>
      <c r="L87" s="463"/>
      <c r="M87" s="463"/>
      <c r="N87" s="463"/>
      <c r="O87" s="463"/>
      <c r="P87" s="463"/>
      <c r="Q87" s="463"/>
      <c r="R87" s="463"/>
      <c r="S87" s="463"/>
      <c r="T87" s="463"/>
      <c r="U87" s="463"/>
      <c r="V87" s="463"/>
      <c r="W87" s="463"/>
      <c r="X87" s="463"/>
      <c r="Y87" s="463"/>
      <c r="Z87" s="463"/>
      <c r="AA87" s="209"/>
    </row>
    <row r="88" spans="1:27">
      <c r="A88" s="463"/>
      <c r="B88" s="463"/>
      <c r="C88" s="463"/>
      <c r="D88" s="463"/>
      <c r="E88" s="463"/>
      <c r="F88" s="463"/>
      <c r="G88" s="463"/>
      <c r="H88" s="463"/>
      <c r="I88" s="463"/>
      <c r="J88" s="463"/>
      <c r="K88" s="463"/>
      <c r="L88" s="463"/>
      <c r="M88" s="463"/>
      <c r="N88" s="463"/>
      <c r="O88" s="463"/>
      <c r="P88" s="463"/>
      <c r="Q88" s="463"/>
      <c r="R88" s="463"/>
      <c r="S88" s="463"/>
      <c r="T88" s="463"/>
      <c r="U88" s="463"/>
      <c r="V88" s="463"/>
      <c r="W88" s="463"/>
      <c r="X88" s="463"/>
      <c r="Y88" s="463"/>
      <c r="Z88" s="463"/>
      <c r="AA88" s="209"/>
    </row>
    <row r="89" spans="1:27">
      <c r="A89" s="210"/>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107"/>
    </row>
    <row r="90" spans="1:27">
      <c r="A90" s="210" t="s">
        <v>197</v>
      </c>
      <c r="B90" s="210"/>
      <c r="C90" s="211">
        <v>0</v>
      </c>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107"/>
    </row>
    <row r="91" spans="1:27">
      <c r="A91" s="210" t="s">
        <v>198</v>
      </c>
      <c r="B91" s="210"/>
      <c r="C91" s="464">
        <v>45081</v>
      </c>
      <c r="D91" s="464"/>
      <c r="E91" s="464"/>
      <c r="F91" s="464"/>
      <c r="G91" s="210"/>
      <c r="H91" s="210"/>
      <c r="I91" s="210"/>
      <c r="J91" s="210"/>
      <c r="K91" s="210"/>
      <c r="L91" s="210"/>
      <c r="M91" s="212" t="s">
        <v>199</v>
      </c>
      <c r="N91" s="210"/>
      <c r="O91" s="210"/>
      <c r="P91" s="210"/>
      <c r="Q91" s="210"/>
      <c r="R91" s="210"/>
      <c r="S91" s="210"/>
      <c r="T91" s="210"/>
      <c r="U91" s="210"/>
      <c r="V91" s="210"/>
      <c r="W91" s="210"/>
      <c r="X91" s="210"/>
      <c r="Y91" s="210"/>
      <c r="Z91" s="210"/>
      <c r="AA91" s="107"/>
    </row>
    <row r="92" spans="1:27">
      <c r="A92" s="465" t="s">
        <v>200</v>
      </c>
      <c r="B92" s="465"/>
      <c r="C92" s="465"/>
      <c r="D92" s="465"/>
      <c r="E92" s="465"/>
      <c r="F92" s="465"/>
      <c r="G92" s="210"/>
      <c r="H92" s="210"/>
      <c r="I92" s="210"/>
      <c r="J92" s="210"/>
      <c r="K92" s="210"/>
      <c r="L92" s="210"/>
      <c r="M92" s="210" t="s">
        <v>201</v>
      </c>
      <c r="N92" s="210"/>
      <c r="O92" s="210"/>
      <c r="P92" s="466">
        <v>0</v>
      </c>
      <c r="Q92" s="466"/>
      <c r="R92" s="466"/>
      <c r="S92" s="466"/>
      <c r="T92" s="466"/>
      <c r="U92" s="466"/>
      <c r="V92" s="466"/>
      <c r="W92" s="466"/>
      <c r="X92" s="466"/>
      <c r="Y92" s="466"/>
      <c r="Z92" s="466"/>
      <c r="AA92" s="213"/>
    </row>
    <row r="93" spans="1:27" ht="26.25">
      <c r="A93" s="455" t="s">
        <v>202</v>
      </c>
      <c r="B93" s="455"/>
      <c r="C93" s="455"/>
      <c r="D93" s="456" t="s">
        <v>203</v>
      </c>
      <c r="E93" s="456"/>
      <c r="F93" s="456"/>
      <c r="G93" s="456"/>
      <c r="H93" s="456"/>
      <c r="I93" s="456"/>
      <c r="J93" s="456"/>
      <c r="K93" s="456"/>
      <c r="L93" s="456"/>
      <c r="M93" s="456"/>
      <c r="N93" s="456"/>
      <c r="O93" s="456"/>
      <c r="P93" s="456"/>
      <c r="Q93" s="456"/>
      <c r="R93" s="456"/>
      <c r="S93" s="456"/>
      <c r="T93" s="456"/>
      <c r="U93" s="456"/>
      <c r="V93" s="457" t="s">
        <v>204</v>
      </c>
      <c r="W93" s="457"/>
      <c r="X93" s="458" t="s">
        <v>205</v>
      </c>
      <c r="Y93" s="458"/>
      <c r="Z93" s="458"/>
      <c r="AA93" s="214"/>
    </row>
    <row r="94" spans="1:27">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7">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sheetData>
  <sheetProtection algorithmName="SHA-512" hashValue="xg/r9fdnHcL2IYwYV4RLOehbDv8jgey+gCV10mdNvybEKZdbccDNgp1jKkxuNG8Ww9Tj1fTwR+1VDV0dO9lfmg==" saltValue="mkkOdTpg17aUZfL1KelCdw==" spinCount="100000" sheet="1" objects="1" scenarios="1"/>
  <mergeCells count="202">
    <mergeCell ref="A93:C93"/>
    <mergeCell ref="D93:U93"/>
    <mergeCell ref="V93:W93"/>
    <mergeCell ref="X93:Z93"/>
    <mergeCell ref="V35:W35"/>
    <mergeCell ref="V36:W36"/>
    <mergeCell ref="V37:W37"/>
    <mergeCell ref="A85:B85"/>
    <mergeCell ref="A86:Z86"/>
    <mergeCell ref="A87:Z88"/>
    <mergeCell ref="C91:F91"/>
    <mergeCell ref="A92:F92"/>
    <mergeCell ref="P92:Z92"/>
    <mergeCell ref="A83:B83"/>
    <mergeCell ref="C83:F83"/>
    <mergeCell ref="H83:O83"/>
    <mergeCell ref="P83:U83"/>
    <mergeCell ref="V83:Z83"/>
    <mergeCell ref="A84:B84"/>
    <mergeCell ref="C84:F84"/>
    <mergeCell ref="H84:O84"/>
    <mergeCell ref="P84:U84"/>
    <mergeCell ref="V84:Z84"/>
    <mergeCell ref="A81:B81"/>
    <mergeCell ref="C81:F81"/>
    <mergeCell ref="H81:O81"/>
    <mergeCell ref="P81:U81"/>
    <mergeCell ref="V81:Z81"/>
    <mergeCell ref="A82:B82"/>
    <mergeCell ref="C82:F82"/>
    <mergeCell ref="H82:O82"/>
    <mergeCell ref="P82:U82"/>
    <mergeCell ref="V82:Z82"/>
    <mergeCell ref="A79:B79"/>
    <mergeCell ref="C79:F79"/>
    <mergeCell ref="H79:O79"/>
    <mergeCell ref="P79:U79"/>
    <mergeCell ref="V79:Z79"/>
    <mergeCell ref="A80:B80"/>
    <mergeCell ref="C80:F80"/>
    <mergeCell ref="H80:O80"/>
    <mergeCell ref="P80:U80"/>
    <mergeCell ref="V80:Z80"/>
    <mergeCell ref="A77:B77"/>
    <mergeCell ref="C77:F77"/>
    <mergeCell ref="H77:O77"/>
    <mergeCell ref="P77:U77"/>
    <mergeCell ref="V77:Z77"/>
    <mergeCell ref="A78:B78"/>
    <mergeCell ref="C78:F78"/>
    <mergeCell ref="H78:O78"/>
    <mergeCell ref="P78:U78"/>
    <mergeCell ref="V78:Z78"/>
    <mergeCell ref="A75:B75"/>
    <mergeCell ref="C75:F75"/>
    <mergeCell ref="H75:O75"/>
    <mergeCell ref="P75:U75"/>
    <mergeCell ref="V75:Z75"/>
    <mergeCell ref="A76:B76"/>
    <mergeCell ref="C76:F76"/>
    <mergeCell ref="H76:O76"/>
    <mergeCell ref="P76:U76"/>
    <mergeCell ref="V76:Z76"/>
    <mergeCell ref="A73:B73"/>
    <mergeCell ref="C73:F73"/>
    <mergeCell ref="H73:O73"/>
    <mergeCell ref="P73:U73"/>
    <mergeCell ref="V73:Z73"/>
    <mergeCell ref="A74:B74"/>
    <mergeCell ref="C74:F74"/>
    <mergeCell ref="H74:O74"/>
    <mergeCell ref="P74:U74"/>
    <mergeCell ref="V74:Z74"/>
    <mergeCell ref="A71:B72"/>
    <mergeCell ref="C71:G72"/>
    <mergeCell ref="H71:Z71"/>
    <mergeCell ref="H72:O72"/>
    <mergeCell ref="P72:U72"/>
    <mergeCell ref="V72:Z72"/>
    <mergeCell ref="V65:Y65"/>
    <mergeCell ref="V66:Y66"/>
    <mergeCell ref="V67:Y67"/>
    <mergeCell ref="V68:Y68"/>
    <mergeCell ref="A69:Z69"/>
    <mergeCell ref="A70:Z70"/>
    <mergeCell ref="V62:Y62"/>
    <mergeCell ref="C64:E64"/>
    <mergeCell ref="F64:H64"/>
    <mergeCell ref="I64:K64"/>
    <mergeCell ref="L64:N64"/>
    <mergeCell ref="O64:Q64"/>
    <mergeCell ref="R64:T64"/>
    <mergeCell ref="V64:Y64"/>
    <mergeCell ref="V56:Y56"/>
    <mergeCell ref="V57:Y57"/>
    <mergeCell ref="V58:Y58"/>
    <mergeCell ref="J59:L59"/>
    <mergeCell ref="V59:Y59"/>
    <mergeCell ref="V61:Y61"/>
    <mergeCell ref="P52:S52"/>
    <mergeCell ref="L53:N53"/>
    <mergeCell ref="P53:S53"/>
    <mergeCell ref="L54:N54"/>
    <mergeCell ref="P54:S54"/>
    <mergeCell ref="L55:N55"/>
    <mergeCell ref="P55:S55"/>
    <mergeCell ref="L47:N47"/>
    <mergeCell ref="L48:N48"/>
    <mergeCell ref="L49:N49"/>
    <mergeCell ref="L50:N50"/>
    <mergeCell ref="L51:N51"/>
    <mergeCell ref="L52:N52"/>
    <mergeCell ref="L43:N43"/>
    <mergeCell ref="P43:S43"/>
    <mergeCell ref="L44:N44"/>
    <mergeCell ref="P44:S44"/>
    <mergeCell ref="L45:N45"/>
    <mergeCell ref="L46:N46"/>
    <mergeCell ref="L40:N40"/>
    <mergeCell ref="P40:S40"/>
    <mergeCell ref="L41:N41"/>
    <mergeCell ref="P41:S41"/>
    <mergeCell ref="L42:N42"/>
    <mergeCell ref="P42:S42"/>
    <mergeCell ref="O36:R36"/>
    <mergeCell ref="O37:R37"/>
    <mergeCell ref="V38:Y38"/>
    <mergeCell ref="K39:N39"/>
    <mergeCell ref="O39:T39"/>
    <mergeCell ref="U39:Z39"/>
    <mergeCell ref="O28:R28"/>
    <mergeCell ref="S28:V28"/>
    <mergeCell ref="S29:V29"/>
    <mergeCell ref="O31:R31"/>
    <mergeCell ref="O32:R32"/>
    <mergeCell ref="S33:V33"/>
    <mergeCell ref="O27:R27"/>
    <mergeCell ref="A19:Z19"/>
    <mergeCell ref="C22:M22"/>
    <mergeCell ref="O22:R22"/>
    <mergeCell ref="T22:V22"/>
    <mergeCell ref="C23:M23"/>
    <mergeCell ref="O23:R23"/>
    <mergeCell ref="T23:V23"/>
    <mergeCell ref="V34:Y34"/>
    <mergeCell ref="A16:C16"/>
    <mergeCell ref="D16:M16"/>
    <mergeCell ref="N16:R16"/>
    <mergeCell ref="U16:X16"/>
    <mergeCell ref="C24:M24"/>
    <mergeCell ref="O24:R24"/>
    <mergeCell ref="T24:V24"/>
    <mergeCell ref="S25:V25"/>
    <mergeCell ref="O26:R26"/>
    <mergeCell ref="A15:C15"/>
    <mergeCell ref="A2:Z2"/>
    <mergeCell ref="A3:Z3"/>
    <mergeCell ref="A4:Z4"/>
    <mergeCell ref="A6:M6"/>
    <mergeCell ref="N6:Z6"/>
    <mergeCell ref="A7:M7"/>
    <mergeCell ref="N7:Z7"/>
    <mergeCell ref="A13:C13"/>
    <mergeCell ref="D13:M13"/>
    <mergeCell ref="N13:T13"/>
    <mergeCell ref="U13:Z13"/>
    <mergeCell ref="A10:M10"/>
    <mergeCell ref="N10:R10"/>
    <mergeCell ref="S10:Z10"/>
    <mergeCell ref="A11:M12"/>
    <mergeCell ref="N11:R12"/>
    <mergeCell ref="S11:V11"/>
    <mergeCell ref="W11:Z11"/>
    <mergeCell ref="S12:V12"/>
    <mergeCell ref="W12:Z12"/>
    <mergeCell ref="D15:M15"/>
    <mergeCell ref="N15:R15"/>
    <mergeCell ref="U15:X15"/>
    <mergeCell ref="C85:G85"/>
    <mergeCell ref="V52:Y52"/>
    <mergeCell ref="V55:Y55"/>
    <mergeCell ref="V54:Y54"/>
    <mergeCell ref="V53:Y53"/>
    <mergeCell ref="V60:Y60"/>
    <mergeCell ref="V63:Y63"/>
    <mergeCell ref="A8:F8"/>
    <mergeCell ref="G8:M8"/>
    <mergeCell ref="N8:Z8"/>
    <mergeCell ref="A9:F9"/>
    <mergeCell ref="G9:M9"/>
    <mergeCell ref="N9:Z9"/>
    <mergeCell ref="A14:C14"/>
    <mergeCell ref="D14:M14"/>
    <mergeCell ref="N14:R14"/>
    <mergeCell ref="U14:X14"/>
    <mergeCell ref="A17:C17"/>
    <mergeCell ref="D17:M17"/>
    <mergeCell ref="N17:R17"/>
    <mergeCell ref="U17:X17"/>
    <mergeCell ref="A18:C18"/>
    <mergeCell ref="N18:R18"/>
    <mergeCell ref="U18:X18"/>
  </mergeCells>
  <conditionalFormatting sqref="F64 L64 R64 T85:AA85 A74:A84 A90:AA91 A69:AA69 H73:H84 A73:C73 P73:AA84 H85:J85 Z64:AA68 U64:V68 C74:C85 J59:J60 P53:S53 U40:X44 U52:U53 P54:P55 P52 Q40:S51 A9:G9 S14:U18 N9:N18 D14:M18 Y14:AA18 W21:Y33 U39 C61:R62 P56:R58 V57:V62 S25:V25 S29:V32 M21:M32 Z21:AA38 U56:U62 S26:T27 S21 S22:T24 Y40:Y51 T40:T55 Z40:AA62 K39 A92 G92:AA92 P40:P44 O39:O58 M34:M38 S34:V35 K21:L38 N21:R38 C21:J58 X35:Y37 S38:V38 S36:U37 K40:L52 V53 K53:N58">
    <cfRule type="cellIs" dxfId="4" priority="2" stopIfTrue="1" operator="equal">
      <formula>0</formula>
    </cfRule>
  </conditionalFormatting>
  <pageMargins left="0.11811023622047245" right="3.937007874015748E-2" top="0.35433070866141736" bottom="0.15748031496062992"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AEC9-4FE6-486A-8FA4-2D9E54E82C06}">
  <sheetPr>
    <tabColor rgb="FF002060"/>
  </sheetPr>
  <dimension ref="A2:CB75"/>
  <sheetViews>
    <sheetView showGridLines="0" workbookViewId="0">
      <selection activeCell="W12" sqref="W12:Z12"/>
    </sheetView>
  </sheetViews>
  <sheetFormatPr defaultRowHeight="15"/>
  <cols>
    <col min="1" max="1" width="3.85546875" customWidth="1"/>
    <col min="2" max="2" width="3.42578125" customWidth="1"/>
    <col min="3" max="3" width="2.28515625" customWidth="1"/>
    <col min="4" max="4" width="4.85546875" customWidth="1"/>
    <col min="5" max="5" width="4" customWidth="1"/>
    <col min="6" max="6" width="1.85546875" customWidth="1"/>
    <col min="7" max="7" width="3.42578125" customWidth="1"/>
    <col min="8" max="8" width="3.85546875" customWidth="1"/>
    <col min="9" max="9" width="2.85546875" customWidth="1"/>
    <col min="10" max="10" width="26.7109375" customWidth="1"/>
    <col min="11" max="11" width="3.7109375" customWidth="1"/>
    <col min="12" max="12" width="4.140625" customWidth="1"/>
    <col min="13" max="13" width="7.5703125" customWidth="1"/>
    <col min="14" max="14" width="0.5703125" hidden="1" customWidth="1"/>
    <col min="15" max="15" width="1" hidden="1" customWidth="1"/>
    <col min="16" max="16" width="4.28515625" customWidth="1"/>
    <col min="17" max="17" width="3.85546875" customWidth="1"/>
    <col min="18" max="18" width="8" customWidth="1"/>
    <col min="19" max="19" width="1.7109375" customWidth="1"/>
    <col min="20" max="20" width="1.140625" customWidth="1"/>
    <col min="21" max="21" width="4" customWidth="1"/>
    <col min="22" max="22" width="7.85546875" customWidth="1"/>
    <col min="23" max="23" width="1.85546875" customWidth="1"/>
    <col min="24" max="24" width="1.7109375" customWidth="1"/>
    <col min="25" max="25" width="4.7109375" customWidth="1"/>
    <col min="26" max="26" width="1.42578125" customWidth="1"/>
    <col min="27" max="27" width="4.7109375" style="102" customWidth="1"/>
    <col min="28" max="28" width="5.5703125" style="103" customWidth="1"/>
    <col min="29" max="29" width="4.140625" style="103" customWidth="1"/>
    <col min="30" max="30" width="4" style="103" customWidth="1"/>
    <col min="31" max="31" width="3.5703125" style="103" customWidth="1"/>
    <col min="32" max="32" width="4.5703125" style="103" customWidth="1"/>
    <col min="33" max="33" width="4.7109375" style="103" customWidth="1"/>
    <col min="34" max="35" width="9.140625" style="103"/>
    <col min="36" max="36" width="0" style="103" hidden="1" customWidth="1"/>
    <col min="37" max="37" width="15.42578125" style="103" hidden="1" customWidth="1"/>
    <col min="38" max="39" width="0" style="103" hidden="1" customWidth="1"/>
    <col min="40" max="42" width="9.140625" style="103"/>
    <col min="43" max="80" width="9.140625" style="102"/>
    <col min="257" max="257" width="3.85546875" customWidth="1"/>
    <col min="258" max="258" width="3.42578125" customWidth="1"/>
    <col min="259" max="259" width="2.28515625" customWidth="1"/>
    <col min="260" max="260" width="4.85546875" customWidth="1"/>
    <col min="261" max="261" width="4" customWidth="1"/>
    <col min="262" max="262" width="1.85546875" customWidth="1"/>
    <col min="263" max="263" width="3.42578125" customWidth="1"/>
    <col min="264" max="264" width="3.85546875" customWidth="1"/>
    <col min="265" max="265" width="2.85546875" customWidth="1"/>
    <col min="266" max="266" width="26.7109375" customWidth="1"/>
    <col min="267" max="267" width="3.7109375" customWidth="1"/>
    <col min="268" max="268" width="4.140625" customWidth="1"/>
    <col min="270" max="270" width="3.42578125" customWidth="1"/>
    <col min="271" max="271" width="1" customWidth="1"/>
    <col min="272" max="272" width="4.28515625" customWidth="1"/>
    <col min="273" max="273" width="3.85546875" customWidth="1"/>
    <col min="274" max="274" width="5.7109375" customWidth="1"/>
    <col min="275" max="275" width="1.7109375" customWidth="1"/>
    <col min="276" max="276" width="1.140625" customWidth="1"/>
    <col min="277" max="277" width="4" customWidth="1"/>
    <col min="278" max="278" width="8.85546875" customWidth="1"/>
    <col min="279" max="279" width="2.42578125" customWidth="1"/>
    <col min="280" max="280" width="1.7109375" customWidth="1"/>
    <col min="281" max="281" width="4.7109375" customWidth="1"/>
    <col min="282" max="282" width="1.42578125" customWidth="1"/>
    <col min="283" max="283" width="4.7109375" customWidth="1"/>
    <col min="284" max="284" width="5.5703125" customWidth="1"/>
    <col min="285" max="285" width="4.140625" customWidth="1"/>
    <col min="286" max="286" width="4" customWidth="1"/>
    <col min="287" max="287" width="3.5703125" customWidth="1"/>
    <col min="288" max="288" width="4.5703125" customWidth="1"/>
    <col min="289" max="289" width="4.7109375" customWidth="1"/>
    <col min="292" max="295" width="0" hidden="1" customWidth="1"/>
    <col min="513" max="513" width="3.85546875" customWidth="1"/>
    <col min="514" max="514" width="3.42578125" customWidth="1"/>
    <col min="515" max="515" width="2.28515625" customWidth="1"/>
    <col min="516" max="516" width="4.85546875" customWidth="1"/>
    <col min="517" max="517" width="4" customWidth="1"/>
    <col min="518" max="518" width="1.85546875" customWidth="1"/>
    <col min="519" max="519" width="3.42578125" customWidth="1"/>
    <col min="520" max="520" width="3.85546875" customWidth="1"/>
    <col min="521" max="521" width="2.85546875" customWidth="1"/>
    <col min="522" max="522" width="26.7109375" customWidth="1"/>
    <col min="523" max="523" width="3.7109375" customWidth="1"/>
    <col min="524" max="524" width="4.140625" customWidth="1"/>
    <col min="526" max="526" width="3.42578125" customWidth="1"/>
    <col min="527" max="527" width="1" customWidth="1"/>
    <col min="528" max="528" width="4.28515625" customWidth="1"/>
    <col min="529" max="529" width="3.85546875" customWidth="1"/>
    <col min="530" max="530" width="5.7109375" customWidth="1"/>
    <col min="531" max="531" width="1.7109375" customWidth="1"/>
    <col min="532" max="532" width="1.140625" customWidth="1"/>
    <col min="533" max="533" width="4" customWidth="1"/>
    <col min="534" max="534" width="8.85546875" customWidth="1"/>
    <col min="535" max="535" width="2.42578125" customWidth="1"/>
    <col min="536" max="536" width="1.7109375" customWidth="1"/>
    <col min="537" max="537" width="4.7109375" customWidth="1"/>
    <col min="538" max="538" width="1.42578125" customWidth="1"/>
    <col min="539" max="539" width="4.7109375" customWidth="1"/>
    <col min="540" max="540" width="5.5703125" customWidth="1"/>
    <col min="541" max="541" width="4.140625" customWidth="1"/>
    <col min="542" max="542" width="4" customWidth="1"/>
    <col min="543" max="543" width="3.5703125" customWidth="1"/>
    <col min="544" max="544" width="4.5703125" customWidth="1"/>
    <col min="545" max="545" width="4.7109375" customWidth="1"/>
    <col min="548" max="551" width="0" hidden="1" customWidth="1"/>
    <col min="769" max="769" width="3.85546875" customWidth="1"/>
    <col min="770" max="770" width="3.42578125" customWidth="1"/>
    <col min="771" max="771" width="2.28515625" customWidth="1"/>
    <col min="772" max="772" width="4.85546875" customWidth="1"/>
    <col min="773" max="773" width="4" customWidth="1"/>
    <col min="774" max="774" width="1.85546875" customWidth="1"/>
    <col min="775" max="775" width="3.42578125" customWidth="1"/>
    <col min="776" max="776" width="3.85546875" customWidth="1"/>
    <col min="777" max="777" width="2.85546875" customWidth="1"/>
    <col min="778" max="778" width="26.7109375" customWidth="1"/>
    <col min="779" max="779" width="3.7109375" customWidth="1"/>
    <col min="780" max="780" width="4.140625" customWidth="1"/>
    <col min="782" max="782" width="3.42578125" customWidth="1"/>
    <col min="783" max="783" width="1" customWidth="1"/>
    <col min="784" max="784" width="4.28515625" customWidth="1"/>
    <col min="785" max="785" width="3.85546875" customWidth="1"/>
    <col min="786" max="786" width="5.7109375" customWidth="1"/>
    <col min="787" max="787" width="1.7109375" customWidth="1"/>
    <col min="788" max="788" width="1.140625" customWidth="1"/>
    <col min="789" max="789" width="4" customWidth="1"/>
    <col min="790" max="790" width="8.85546875" customWidth="1"/>
    <col min="791" max="791" width="2.42578125" customWidth="1"/>
    <col min="792" max="792" width="1.7109375" customWidth="1"/>
    <col min="793" max="793" width="4.7109375" customWidth="1"/>
    <col min="794" max="794" width="1.42578125" customWidth="1"/>
    <col min="795" max="795" width="4.7109375" customWidth="1"/>
    <col min="796" max="796" width="5.5703125" customWidth="1"/>
    <col min="797" max="797" width="4.140625" customWidth="1"/>
    <col min="798" max="798" width="4" customWidth="1"/>
    <col min="799" max="799" width="3.5703125" customWidth="1"/>
    <col min="800" max="800" width="4.5703125" customWidth="1"/>
    <col min="801" max="801" width="4.7109375" customWidth="1"/>
    <col min="804" max="807" width="0" hidden="1" customWidth="1"/>
    <col min="1025" max="1025" width="3.85546875" customWidth="1"/>
    <col min="1026" max="1026" width="3.42578125" customWidth="1"/>
    <col min="1027" max="1027" width="2.28515625" customWidth="1"/>
    <col min="1028" max="1028" width="4.85546875" customWidth="1"/>
    <col min="1029" max="1029" width="4" customWidth="1"/>
    <col min="1030" max="1030" width="1.85546875" customWidth="1"/>
    <col min="1031" max="1031" width="3.42578125" customWidth="1"/>
    <col min="1032" max="1032" width="3.85546875" customWidth="1"/>
    <col min="1033" max="1033" width="2.85546875" customWidth="1"/>
    <col min="1034" max="1034" width="26.7109375" customWidth="1"/>
    <col min="1035" max="1035" width="3.7109375" customWidth="1"/>
    <col min="1036" max="1036" width="4.140625" customWidth="1"/>
    <col min="1038" max="1038" width="3.42578125" customWidth="1"/>
    <col min="1039" max="1039" width="1" customWidth="1"/>
    <col min="1040" max="1040" width="4.28515625" customWidth="1"/>
    <col min="1041" max="1041" width="3.85546875" customWidth="1"/>
    <col min="1042" max="1042" width="5.7109375" customWidth="1"/>
    <col min="1043" max="1043" width="1.7109375" customWidth="1"/>
    <col min="1044" max="1044" width="1.140625" customWidth="1"/>
    <col min="1045" max="1045" width="4" customWidth="1"/>
    <col min="1046" max="1046" width="8.85546875" customWidth="1"/>
    <col min="1047" max="1047" width="2.42578125" customWidth="1"/>
    <col min="1048" max="1048" width="1.7109375" customWidth="1"/>
    <col min="1049" max="1049" width="4.7109375" customWidth="1"/>
    <col min="1050" max="1050" width="1.42578125" customWidth="1"/>
    <col min="1051" max="1051" width="4.7109375" customWidth="1"/>
    <col min="1052" max="1052" width="5.5703125" customWidth="1"/>
    <col min="1053" max="1053" width="4.140625" customWidth="1"/>
    <col min="1054" max="1054" width="4" customWidth="1"/>
    <col min="1055" max="1055" width="3.5703125" customWidth="1"/>
    <col min="1056" max="1056" width="4.5703125" customWidth="1"/>
    <col min="1057" max="1057" width="4.7109375" customWidth="1"/>
    <col min="1060" max="1063" width="0" hidden="1" customWidth="1"/>
    <col min="1281" max="1281" width="3.85546875" customWidth="1"/>
    <col min="1282" max="1282" width="3.42578125" customWidth="1"/>
    <col min="1283" max="1283" width="2.28515625" customWidth="1"/>
    <col min="1284" max="1284" width="4.85546875" customWidth="1"/>
    <col min="1285" max="1285" width="4" customWidth="1"/>
    <col min="1286" max="1286" width="1.85546875" customWidth="1"/>
    <col min="1287" max="1287" width="3.42578125" customWidth="1"/>
    <col min="1288" max="1288" width="3.85546875" customWidth="1"/>
    <col min="1289" max="1289" width="2.85546875" customWidth="1"/>
    <col min="1290" max="1290" width="26.7109375" customWidth="1"/>
    <col min="1291" max="1291" width="3.7109375" customWidth="1"/>
    <col min="1292" max="1292" width="4.140625" customWidth="1"/>
    <col min="1294" max="1294" width="3.42578125" customWidth="1"/>
    <col min="1295" max="1295" width="1" customWidth="1"/>
    <col min="1296" max="1296" width="4.28515625" customWidth="1"/>
    <col min="1297" max="1297" width="3.85546875" customWidth="1"/>
    <col min="1298" max="1298" width="5.7109375" customWidth="1"/>
    <col min="1299" max="1299" width="1.7109375" customWidth="1"/>
    <col min="1300" max="1300" width="1.140625" customWidth="1"/>
    <col min="1301" max="1301" width="4" customWidth="1"/>
    <col min="1302" max="1302" width="8.85546875" customWidth="1"/>
    <col min="1303" max="1303" width="2.42578125" customWidth="1"/>
    <col min="1304" max="1304" width="1.7109375" customWidth="1"/>
    <col min="1305" max="1305" width="4.7109375" customWidth="1"/>
    <col min="1306" max="1306" width="1.42578125" customWidth="1"/>
    <col min="1307" max="1307" width="4.7109375" customWidth="1"/>
    <col min="1308" max="1308" width="5.5703125" customWidth="1"/>
    <col min="1309" max="1309" width="4.140625" customWidth="1"/>
    <col min="1310" max="1310" width="4" customWidth="1"/>
    <col min="1311" max="1311" width="3.5703125" customWidth="1"/>
    <col min="1312" max="1312" width="4.5703125" customWidth="1"/>
    <col min="1313" max="1313" width="4.7109375" customWidth="1"/>
    <col min="1316" max="1319" width="0" hidden="1" customWidth="1"/>
    <col min="1537" max="1537" width="3.85546875" customWidth="1"/>
    <col min="1538" max="1538" width="3.42578125" customWidth="1"/>
    <col min="1539" max="1539" width="2.28515625" customWidth="1"/>
    <col min="1540" max="1540" width="4.85546875" customWidth="1"/>
    <col min="1541" max="1541" width="4" customWidth="1"/>
    <col min="1542" max="1542" width="1.85546875" customWidth="1"/>
    <col min="1543" max="1543" width="3.42578125" customWidth="1"/>
    <col min="1544" max="1544" width="3.85546875" customWidth="1"/>
    <col min="1545" max="1545" width="2.85546875" customWidth="1"/>
    <col min="1546" max="1546" width="26.7109375" customWidth="1"/>
    <col min="1547" max="1547" width="3.7109375" customWidth="1"/>
    <col min="1548" max="1548" width="4.140625" customWidth="1"/>
    <col min="1550" max="1550" width="3.42578125" customWidth="1"/>
    <col min="1551" max="1551" width="1" customWidth="1"/>
    <col min="1552" max="1552" width="4.28515625" customWidth="1"/>
    <col min="1553" max="1553" width="3.85546875" customWidth="1"/>
    <col min="1554" max="1554" width="5.7109375" customWidth="1"/>
    <col min="1555" max="1555" width="1.7109375" customWidth="1"/>
    <col min="1556" max="1556" width="1.140625" customWidth="1"/>
    <col min="1557" max="1557" width="4" customWidth="1"/>
    <col min="1558" max="1558" width="8.85546875" customWidth="1"/>
    <col min="1559" max="1559" width="2.42578125" customWidth="1"/>
    <col min="1560" max="1560" width="1.7109375" customWidth="1"/>
    <col min="1561" max="1561" width="4.7109375" customWidth="1"/>
    <col min="1562" max="1562" width="1.42578125" customWidth="1"/>
    <col min="1563" max="1563" width="4.7109375" customWidth="1"/>
    <col min="1564" max="1564" width="5.5703125" customWidth="1"/>
    <col min="1565" max="1565" width="4.140625" customWidth="1"/>
    <col min="1566" max="1566" width="4" customWidth="1"/>
    <col min="1567" max="1567" width="3.5703125" customWidth="1"/>
    <col min="1568" max="1568" width="4.5703125" customWidth="1"/>
    <col min="1569" max="1569" width="4.7109375" customWidth="1"/>
    <col min="1572" max="1575" width="0" hidden="1" customWidth="1"/>
    <col min="1793" max="1793" width="3.85546875" customWidth="1"/>
    <col min="1794" max="1794" width="3.42578125" customWidth="1"/>
    <col min="1795" max="1795" width="2.28515625" customWidth="1"/>
    <col min="1796" max="1796" width="4.85546875" customWidth="1"/>
    <col min="1797" max="1797" width="4" customWidth="1"/>
    <col min="1798" max="1798" width="1.85546875" customWidth="1"/>
    <col min="1799" max="1799" width="3.42578125" customWidth="1"/>
    <col min="1800" max="1800" width="3.85546875" customWidth="1"/>
    <col min="1801" max="1801" width="2.85546875" customWidth="1"/>
    <col min="1802" max="1802" width="26.7109375" customWidth="1"/>
    <col min="1803" max="1803" width="3.7109375" customWidth="1"/>
    <col min="1804" max="1804" width="4.140625" customWidth="1"/>
    <col min="1806" max="1806" width="3.42578125" customWidth="1"/>
    <col min="1807" max="1807" width="1" customWidth="1"/>
    <col min="1808" max="1808" width="4.28515625" customWidth="1"/>
    <col min="1809" max="1809" width="3.85546875" customWidth="1"/>
    <col min="1810" max="1810" width="5.7109375" customWidth="1"/>
    <col min="1811" max="1811" width="1.7109375" customWidth="1"/>
    <col min="1812" max="1812" width="1.140625" customWidth="1"/>
    <col min="1813" max="1813" width="4" customWidth="1"/>
    <col min="1814" max="1814" width="8.85546875" customWidth="1"/>
    <col min="1815" max="1815" width="2.42578125" customWidth="1"/>
    <col min="1816" max="1816" width="1.7109375" customWidth="1"/>
    <col min="1817" max="1817" width="4.7109375" customWidth="1"/>
    <col min="1818" max="1818" width="1.42578125" customWidth="1"/>
    <col min="1819" max="1819" width="4.7109375" customWidth="1"/>
    <col min="1820" max="1820" width="5.5703125" customWidth="1"/>
    <col min="1821" max="1821" width="4.140625" customWidth="1"/>
    <col min="1822" max="1822" width="4" customWidth="1"/>
    <col min="1823" max="1823" width="3.5703125" customWidth="1"/>
    <col min="1824" max="1824" width="4.5703125" customWidth="1"/>
    <col min="1825" max="1825" width="4.7109375" customWidth="1"/>
    <col min="1828" max="1831" width="0" hidden="1" customWidth="1"/>
    <col min="2049" max="2049" width="3.85546875" customWidth="1"/>
    <col min="2050" max="2050" width="3.42578125" customWidth="1"/>
    <col min="2051" max="2051" width="2.28515625" customWidth="1"/>
    <col min="2052" max="2052" width="4.85546875" customWidth="1"/>
    <col min="2053" max="2053" width="4" customWidth="1"/>
    <col min="2054" max="2054" width="1.85546875" customWidth="1"/>
    <col min="2055" max="2055" width="3.42578125" customWidth="1"/>
    <col min="2056" max="2056" width="3.85546875" customWidth="1"/>
    <col min="2057" max="2057" width="2.85546875" customWidth="1"/>
    <col min="2058" max="2058" width="26.7109375" customWidth="1"/>
    <col min="2059" max="2059" width="3.7109375" customWidth="1"/>
    <col min="2060" max="2060" width="4.140625" customWidth="1"/>
    <col min="2062" max="2062" width="3.42578125" customWidth="1"/>
    <col min="2063" max="2063" width="1" customWidth="1"/>
    <col min="2064" max="2064" width="4.28515625" customWidth="1"/>
    <col min="2065" max="2065" width="3.85546875" customWidth="1"/>
    <col min="2066" max="2066" width="5.7109375" customWidth="1"/>
    <col min="2067" max="2067" width="1.7109375" customWidth="1"/>
    <col min="2068" max="2068" width="1.140625" customWidth="1"/>
    <col min="2069" max="2069" width="4" customWidth="1"/>
    <col min="2070" max="2070" width="8.85546875" customWidth="1"/>
    <col min="2071" max="2071" width="2.42578125" customWidth="1"/>
    <col min="2072" max="2072" width="1.7109375" customWidth="1"/>
    <col min="2073" max="2073" width="4.7109375" customWidth="1"/>
    <col min="2074" max="2074" width="1.42578125" customWidth="1"/>
    <col min="2075" max="2075" width="4.7109375" customWidth="1"/>
    <col min="2076" max="2076" width="5.5703125" customWidth="1"/>
    <col min="2077" max="2077" width="4.140625" customWidth="1"/>
    <col min="2078" max="2078" width="4" customWidth="1"/>
    <col min="2079" max="2079" width="3.5703125" customWidth="1"/>
    <col min="2080" max="2080" width="4.5703125" customWidth="1"/>
    <col min="2081" max="2081" width="4.7109375" customWidth="1"/>
    <col min="2084" max="2087" width="0" hidden="1" customWidth="1"/>
    <col min="2305" max="2305" width="3.85546875" customWidth="1"/>
    <col min="2306" max="2306" width="3.42578125" customWidth="1"/>
    <col min="2307" max="2307" width="2.28515625" customWidth="1"/>
    <col min="2308" max="2308" width="4.85546875" customWidth="1"/>
    <col min="2309" max="2309" width="4" customWidth="1"/>
    <col min="2310" max="2310" width="1.85546875" customWidth="1"/>
    <col min="2311" max="2311" width="3.42578125" customWidth="1"/>
    <col min="2312" max="2312" width="3.85546875" customWidth="1"/>
    <col min="2313" max="2313" width="2.85546875" customWidth="1"/>
    <col min="2314" max="2314" width="26.7109375" customWidth="1"/>
    <col min="2315" max="2315" width="3.7109375" customWidth="1"/>
    <col min="2316" max="2316" width="4.140625" customWidth="1"/>
    <col min="2318" max="2318" width="3.42578125" customWidth="1"/>
    <col min="2319" max="2319" width="1" customWidth="1"/>
    <col min="2320" max="2320" width="4.28515625" customWidth="1"/>
    <col min="2321" max="2321" width="3.85546875" customWidth="1"/>
    <col min="2322" max="2322" width="5.7109375" customWidth="1"/>
    <col min="2323" max="2323" width="1.7109375" customWidth="1"/>
    <col min="2324" max="2324" width="1.140625" customWidth="1"/>
    <col min="2325" max="2325" width="4" customWidth="1"/>
    <col min="2326" max="2326" width="8.85546875" customWidth="1"/>
    <col min="2327" max="2327" width="2.42578125" customWidth="1"/>
    <col min="2328" max="2328" width="1.7109375" customWidth="1"/>
    <col min="2329" max="2329" width="4.7109375" customWidth="1"/>
    <col min="2330" max="2330" width="1.42578125" customWidth="1"/>
    <col min="2331" max="2331" width="4.7109375" customWidth="1"/>
    <col min="2332" max="2332" width="5.5703125" customWidth="1"/>
    <col min="2333" max="2333" width="4.140625" customWidth="1"/>
    <col min="2334" max="2334" width="4" customWidth="1"/>
    <col min="2335" max="2335" width="3.5703125" customWidth="1"/>
    <col min="2336" max="2336" width="4.5703125" customWidth="1"/>
    <col min="2337" max="2337" width="4.7109375" customWidth="1"/>
    <col min="2340" max="2343" width="0" hidden="1" customWidth="1"/>
    <col min="2561" max="2561" width="3.85546875" customWidth="1"/>
    <col min="2562" max="2562" width="3.42578125" customWidth="1"/>
    <col min="2563" max="2563" width="2.28515625" customWidth="1"/>
    <col min="2564" max="2564" width="4.85546875" customWidth="1"/>
    <col min="2565" max="2565" width="4" customWidth="1"/>
    <col min="2566" max="2566" width="1.85546875" customWidth="1"/>
    <col min="2567" max="2567" width="3.42578125" customWidth="1"/>
    <col min="2568" max="2568" width="3.85546875" customWidth="1"/>
    <col min="2569" max="2569" width="2.85546875" customWidth="1"/>
    <col min="2570" max="2570" width="26.7109375" customWidth="1"/>
    <col min="2571" max="2571" width="3.7109375" customWidth="1"/>
    <col min="2572" max="2572" width="4.140625" customWidth="1"/>
    <col min="2574" max="2574" width="3.42578125" customWidth="1"/>
    <col min="2575" max="2575" width="1" customWidth="1"/>
    <col min="2576" max="2576" width="4.28515625" customWidth="1"/>
    <col min="2577" max="2577" width="3.85546875" customWidth="1"/>
    <col min="2578" max="2578" width="5.7109375" customWidth="1"/>
    <col min="2579" max="2579" width="1.7109375" customWidth="1"/>
    <col min="2580" max="2580" width="1.140625" customWidth="1"/>
    <col min="2581" max="2581" width="4" customWidth="1"/>
    <col min="2582" max="2582" width="8.85546875" customWidth="1"/>
    <col min="2583" max="2583" width="2.42578125" customWidth="1"/>
    <col min="2584" max="2584" width="1.7109375" customWidth="1"/>
    <col min="2585" max="2585" width="4.7109375" customWidth="1"/>
    <col min="2586" max="2586" width="1.42578125" customWidth="1"/>
    <col min="2587" max="2587" width="4.7109375" customWidth="1"/>
    <col min="2588" max="2588" width="5.5703125" customWidth="1"/>
    <col min="2589" max="2589" width="4.140625" customWidth="1"/>
    <col min="2590" max="2590" width="4" customWidth="1"/>
    <col min="2591" max="2591" width="3.5703125" customWidth="1"/>
    <col min="2592" max="2592" width="4.5703125" customWidth="1"/>
    <col min="2593" max="2593" width="4.7109375" customWidth="1"/>
    <col min="2596" max="2599" width="0" hidden="1" customWidth="1"/>
    <col min="2817" max="2817" width="3.85546875" customWidth="1"/>
    <col min="2818" max="2818" width="3.42578125" customWidth="1"/>
    <col min="2819" max="2819" width="2.28515625" customWidth="1"/>
    <col min="2820" max="2820" width="4.85546875" customWidth="1"/>
    <col min="2821" max="2821" width="4" customWidth="1"/>
    <col min="2822" max="2822" width="1.85546875" customWidth="1"/>
    <col min="2823" max="2823" width="3.42578125" customWidth="1"/>
    <col min="2824" max="2824" width="3.85546875" customWidth="1"/>
    <col min="2825" max="2825" width="2.85546875" customWidth="1"/>
    <col min="2826" max="2826" width="26.7109375" customWidth="1"/>
    <col min="2827" max="2827" width="3.7109375" customWidth="1"/>
    <col min="2828" max="2828" width="4.140625" customWidth="1"/>
    <col min="2830" max="2830" width="3.42578125" customWidth="1"/>
    <col min="2831" max="2831" width="1" customWidth="1"/>
    <col min="2832" max="2832" width="4.28515625" customWidth="1"/>
    <col min="2833" max="2833" width="3.85546875" customWidth="1"/>
    <col min="2834" max="2834" width="5.7109375" customWidth="1"/>
    <col min="2835" max="2835" width="1.7109375" customWidth="1"/>
    <col min="2836" max="2836" width="1.140625" customWidth="1"/>
    <col min="2837" max="2837" width="4" customWidth="1"/>
    <col min="2838" max="2838" width="8.85546875" customWidth="1"/>
    <col min="2839" max="2839" width="2.42578125" customWidth="1"/>
    <col min="2840" max="2840" width="1.7109375" customWidth="1"/>
    <col min="2841" max="2841" width="4.7109375" customWidth="1"/>
    <col min="2842" max="2842" width="1.42578125" customWidth="1"/>
    <col min="2843" max="2843" width="4.7109375" customWidth="1"/>
    <col min="2844" max="2844" width="5.5703125" customWidth="1"/>
    <col min="2845" max="2845" width="4.140625" customWidth="1"/>
    <col min="2846" max="2846" width="4" customWidth="1"/>
    <col min="2847" max="2847" width="3.5703125" customWidth="1"/>
    <col min="2848" max="2848" width="4.5703125" customWidth="1"/>
    <col min="2849" max="2849" width="4.7109375" customWidth="1"/>
    <col min="2852" max="2855" width="0" hidden="1" customWidth="1"/>
    <col min="3073" max="3073" width="3.85546875" customWidth="1"/>
    <col min="3074" max="3074" width="3.42578125" customWidth="1"/>
    <col min="3075" max="3075" width="2.28515625" customWidth="1"/>
    <col min="3076" max="3076" width="4.85546875" customWidth="1"/>
    <col min="3077" max="3077" width="4" customWidth="1"/>
    <col min="3078" max="3078" width="1.85546875" customWidth="1"/>
    <col min="3079" max="3079" width="3.42578125" customWidth="1"/>
    <col min="3080" max="3080" width="3.85546875" customWidth="1"/>
    <col min="3081" max="3081" width="2.85546875" customWidth="1"/>
    <col min="3082" max="3082" width="26.7109375" customWidth="1"/>
    <col min="3083" max="3083" width="3.7109375" customWidth="1"/>
    <col min="3084" max="3084" width="4.140625" customWidth="1"/>
    <col min="3086" max="3086" width="3.42578125" customWidth="1"/>
    <col min="3087" max="3087" width="1" customWidth="1"/>
    <col min="3088" max="3088" width="4.28515625" customWidth="1"/>
    <col min="3089" max="3089" width="3.85546875" customWidth="1"/>
    <col min="3090" max="3090" width="5.7109375" customWidth="1"/>
    <col min="3091" max="3091" width="1.7109375" customWidth="1"/>
    <col min="3092" max="3092" width="1.140625" customWidth="1"/>
    <col min="3093" max="3093" width="4" customWidth="1"/>
    <col min="3094" max="3094" width="8.85546875" customWidth="1"/>
    <col min="3095" max="3095" width="2.42578125" customWidth="1"/>
    <col min="3096" max="3096" width="1.7109375" customWidth="1"/>
    <col min="3097" max="3097" width="4.7109375" customWidth="1"/>
    <col min="3098" max="3098" width="1.42578125" customWidth="1"/>
    <col min="3099" max="3099" width="4.7109375" customWidth="1"/>
    <col min="3100" max="3100" width="5.5703125" customWidth="1"/>
    <col min="3101" max="3101" width="4.140625" customWidth="1"/>
    <col min="3102" max="3102" width="4" customWidth="1"/>
    <col min="3103" max="3103" width="3.5703125" customWidth="1"/>
    <col min="3104" max="3104" width="4.5703125" customWidth="1"/>
    <col min="3105" max="3105" width="4.7109375" customWidth="1"/>
    <col min="3108" max="3111" width="0" hidden="1" customWidth="1"/>
    <col min="3329" max="3329" width="3.85546875" customWidth="1"/>
    <col min="3330" max="3330" width="3.42578125" customWidth="1"/>
    <col min="3331" max="3331" width="2.28515625" customWidth="1"/>
    <col min="3332" max="3332" width="4.85546875" customWidth="1"/>
    <col min="3333" max="3333" width="4" customWidth="1"/>
    <col min="3334" max="3334" width="1.85546875" customWidth="1"/>
    <col min="3335" max="3335" width="3.42578125" customWidth="1"/>
    <col min="3336" max="3336" width="3.85546875" customWidth="1"/>
    <col min="3337" max="3337" width="2.85546875" customWidth="1"/>
    <col min="3338" max="3338" width="26.7109375" customWidth="1"/>
    <col min="3339" max="3339" width="3.7109375" customWidth="1"/>
    <col min="3340" max="3340" width="4.140625" customWidth="1"/>
    <col min="3342" max="3342" width="3.42578125" customWidth="1"/>
    <col min="3343" max="3343" width="1" customWidth="1"/>
    <col min="3344" max="3344" width="4.28515625" customWidth="1"/>
    <col min="3345" max="3345" width="3.85546875" customWidth="1"/>
    <col min="3346" max="3346" width="5.7109375" customWidth="1"/>
    <col min="3347" max="3347" width="1.7109375" customWidth="1"/>
    <col min="3348" max="3348" width="1.140625" customWidth="1"/>
    <col min="3349" max="3349" width="4" customWidth="1"/>
    <col min="3350" max="3350" width="8.85546875" customWidth="1"/>
    <col min="3351" max="3351" width="2.42578125" customWidth="1"/>
    <col min="3352" max="3352" width="1.7109375" customWidth="1"/>
    <col min="3353" max="3353" width="4.7109375" customWidth="1"/>
    <col min="3354" max="3354" width="1.42578125" customWidth="1"/>
    <col min="3355" max="3355" width="4.7109375" customWidth="1"/>
    <col min="3356" max="3356" width="5.5703125" customWidth="1"/>
    <col min="3357" max="3357" width="4.140625" customWidth="1"/>
    <col min="3358" max="3358" width="4" customWidth="1"/>
    <col min="3359" max="3359" width="3.5703125" customWidth="1"/>
    <col min="3360" max="3360" width="4.5703125" customWidth="1"/>
    <col min="3361" max="3361" width="4.7109375" customWidth="1"/>
    <col min="3364" max="3367" width="0" hidden="1" customWidth="1"/>
    <col min="3585" max="3585" width="3.85546875" customWidth="1"/>
    <col min="3586" max="3586" width="3.42578125" customWidth="1"/>
    <col min="3587" max="3587" width="2.28515625" customWidth="1"/>
    <col min="3588" max="3588" width="4.85546875" customWidth="1"/>
    <col min="3589" max="3589" width="4" customWidth="1"/>
    <col min="3590" max="3590" width="1.85546875" customWidth="1"/>
    <col min="3591" max="3591" width="3.42578125" customWidth="1"/>
    <col min="3592" max="3592" width="3.85546875" customWidth="1"/>
    <col min="3593" max="3593" width="2.85546875" customWidth="1"/>
    <col min="3594" max="3594" width="26.7109375" customWidth="1"/>
    <col min="3595" max="3595" width="3.7109375" customWidth="1"/>
    <col min="3596" max="3596" width="4.140625" customWidth="1"/>
    <col min="3598" max="3598" width="3.42578125" customWidth="1"/>
    <col min="3599" max="3599" width="1" customWidth="1"/>
    <col min="3600" max="3600" width="4.28515625" customWidth="1"/>
    <col min="3601" max="3601" width="3.85546875" customWidth="1"/>
    <col min="3602" max="3602" width="5.7109375" customWidth="1"/>
    <col min="3603" max="3603" width="1.7109375" customWidth="1"/>
    <col min="3604" max="3604" width="1.140625" customWidth="1"/>
    <col min="3605" max="3605" width="4" customWidth="1"/>
    <col min="3606" max="3606" width="8.85546875" customWidth="1"/>
    <col min="3607" max="3607" width="2.42578125" customWidth="1"/>
    <col min="3608" max="3608" width="1.7109375" customWidth="1"/>
    <col min="3609" max="3609" width="4.7109375" customWidth="1"/>
    <col min="3610" max="3610" width="1.42578125" customWidth="1"/>
    <col min="3611" max="3611" width="4.7109375" customWidth="1"/>
    <col min="3612" max="3612" width="5.5703125" customWidth="1"/>
    <col min="3613" max="3613" width="4.140625" customWidth="1"/>
    <col min="3614" max="3614" width="4" customWidth="1"/>
    <col min="3615" max="3615" width="3.5703125" customWidth="1"/>
    <col min="3616" max="3616" width="4.5703125" customWidth="1"/>
    <col min="3617" max="3617" width="4.7109375" customWidth="1"/>
    <col min="3620" max="3623" width="0" hidden="1" customWidth="1"/>
    <col min="3841" max="3841" width="3.85546875" customWidth="1"/>
    <col min="3842" max="3842" width="3.42578125" customWidth="1"/>
    <col min="3843" max="3843" width="2.28515625" customWidth="1"/>
    <col min="3844" max="3844" width="4.85546875" customWidth="1"/>
    <col min="3845" max="3845" width="4" customWidth="1"/>
    <col min="3846" max="3846" width="1.85546875" customWidth="1"/>
    <col min="3847" max="3847" width="3.42578125" customWidth="1"/>
    <col min="3848" max="3848" width="3.85546875" customWidth="1"/>
    <col min="3849" max="3849" width="2.85546875" customWidth="1"/>
    <col min="3850" max="3850" width="26.7109375" customWidth="1"/>
    <col min="3851" max="3851" width="3.7109375" customWidth="1"/>
    <col min="3852" max="3852" width="4.140625" customWidth="1"/>
    <col min="3854" max="3854" width="3.42578125" customWidth="1"/>
    <col min="3855" max="3855" width="1" customWidth="1"/>
    <col min="3856" max="3856" width="4.28515625" customWidth="1"/>
    <col min="3857" max="3857" width="3.85546875" customWidth="1"/>
    <col min="3858" max="3858" width="5.7109375" customWidth="1"/>
    <col min="3859" max="3859" width="1.7109375" customWidth="1"/>
    <col min="3860" max="3860" width="1.140625" customWidth="1"/>
    <col min="3861" max="3861" width="4" customWidth="1"/>
    <col min="3862" max="3862" width="8.85546875" customWidth="1"/>
    <col min="3863" max="3863" width="2.42578125" customWidth="1"/>
    <col min="3864" max="3864" width="1.7109375" customWidth="1"/>
    <col min="3865" max="3865" width="4.7109375" customWidth="1"/>
    <col min="3866" max="3866" width="1.42578125" customWidth="1"/>
    <col min="3867" max="3867" width="4.7109375" customWidth="1"/>
    <col min="3868" max="3868" width="5.5703125" customWidth="1"/>
    <col min="3869" max="3869" width="4.140625" customWidth="1"/>
    <col min="3870" max="3870" width="4" customWidth="1"/>
    <col min="3871" max="3871" width="3.5703125" customWidth="1"/>
    <col min="3872" max="3872" width="4.5703125" customWidth="1"/>
    <col min="3873" max="3873" width="4.7109375" customWidth="1"/>
    <col min="3876" max="3879" width="0" hidden="1" customWidth="1"/>
    <col min="4097" max="4097" width="3.85546875" customWidth="1"/>
    <col min="4098" max="4098" width="3.42578125" customWidth="1"/>
    <col min="4099" max="4099" width="2.28515625" customWidth="1"/>
    <col min="4100" max="4100" width="4.85546875" customWidth="1"/>
    <col min="4101" max="4101" width="4" customWidth="1"/>
    <col min="4102" max="4102" width="1.85546875" customWidth="1"/>
    <col min="4103" max="4103" width="3.42578125" customWidth="1"/>
    <col min="4104" max="4104" width="3.85546875" customWidth="1"/>
    <col min="4105" max="4105" width="2.85546875" customWidth="1"/>
    <col min="4106" max="4106" width="26.7109375" customWidth="1"/>
    <col min="4107" max="4107" width="3.7109375" customWidth="1"/>
    <col min="4108" max="4108" width="4.140625" customWidth="1"/>
    <col min="4110" max="4110" width="3.42578125" customWidth="1"/>
    <col min="4111" max="4111" width="1" customWidth="1"/>
    <col min="4112" max="4112" width="4.28515625" customWidth="1"/>
    <col min="4113" max="4113" width="3.85546875" customWidth="1"/>
    <col min="4114" max="4114" width="5.7109375" customWidth="1"/>
    <col min="4115" max="4115" width="1.7109375" customWidth="1"/>
    <col min="4116" max="4116" width="1.140625" customWidth="1"/>
    <col min="4117" max="4117" width="4" customWidth="1"/>
    <col min="4118" max="4118" width="8.85546875" customWidth="1"/>
    <col min="4119" max="4119" width="2.42578125" customWidth="1"/>
    <col min="4120" max="4120" width="1.7109375" customWidth="1"/>
    <col min="4121" max="4121" width="4.7109375" customWidth="1"/>
    <col min="4122" max="4122" width="1.42578125" customWidth="1"/>
    <col min="4123" max="4123" width="4.7109375" customWidth="1"/>
    <col min="4124" max="4124" width="5.5703125" customWidth="1"/>
    <col min="4125" max="4125" width="4.140625" customWidth="1"/>
    <col min="4126" max="4126" width="4" customWidth="1"/>
    <col min="4127" max="4127" width="3.5703125" customWidth="1"/>
    <col min="4128" max="4128" width="4.5703125" customWidth="1"/>
    <col min="4129" max="4129" width="4.7109375" customWidth="1"/>
    <col min="4132" max="4135" width="0" hidden="1" customWidth="1"/>
    <col min="4353" max="4353" width="3.85546875" customWidth="1"/>
    <col min="4354" max="4354" width="3.42578125" customWidth="1"/>
    <col min="4355" max="4355" width="2.28515625" customWidth="1"/>
    <col min="4356" max="4356" width="4.85546875" customWidth="1"/>
    <col min="4357" max="4357" width="4" customWidth="1"/>
    <col min="4358" max="4358" width="1.85546875" customWidth="1"/>
    <col min="4359" max="4359" width="3.42578125" customWidth="1"/>
    <col min="4360" max="4360" width="3.85546875" customWidth="1"/>
    <col min="4361" max="4361" width="2.85546875" customWidth="1"/>
    <col min="4362" max="4362" width="26.7109375" customWidth="1"/>
    <col min="4363" max="4363" width="3.7109375" customWidth="1"/>
    <col min="4364" max="4364" width="4.140625" customWidth="1"/>
    <col min="4366" max="4366" width="3.42578125" customWidth="1"/>
    <col min="4367" max="4367" width="1" customWidth="1"/>
    <col min="4368" max="4368" width="4.28515625" customWidth="1"/>
    <col min="4369" max="4369" width="3.85546875" customWidth="1"/>
    <col min="4370" max="4370" width="5.7109375" customWidth="1"/>
    <col min="4371" max="4371" width="1.7109375" customWidth="1"/>
    <col min="4372" max="4372" width="1.140625" customWidth="1"/>
    <col min="4373" max="4373" width="4" customWidth="1"/>
    <col min="4374" max="4374" width="8.85546875" customWidth="1"/>
    <col min="4375" max="4375" width="2.42578125" customWidth="1"/>
    <col min="4376" max="4376" width="1.7109375" customWidth="1"/>
    <col min="4377" max="4377" width="4.7109375" customWidth="1"/>
    <col min="4378" max="4378" width="1.42578125" customWidth="1"/>
    <col min="4379" max="4379" width="4.7109375" customWidth="1"/>
    <col min="4380" max="4380" width="5.5703125" customWidth="1"/>
    <col min="4381" max="4381" width="4.140625" customWidth="1"/>
    <col min="4382" max="4382" width="4" customWidth="1"/>
    <col min="4383" max="4383" width="3.5703125" customWidth="1"/>
    <col min="4384" max="4384" width="4.5703125" customWidth="1"/>
    <col min="4385" max="4385" width="4.7109375" customWidth="1"/>
    <col min="4388" max="4391" width="0" hidden="1" customWidth="1"/>
    <col min="4609" max="4609" width="3.85546875" customWidth="1"/>
    <col min="4610" max="4610" width="3.42578125" customWidth="1"/>
    <col min="4611" max="4611" width="2.28515625" customWidth="1"/>
    <col min="4612" max="4612" width="4.85546875" customWidth="1"/>
    <col min="4613" max="4613" width="4" customWidth="1"/>
    <col min="4614" max="4614" width="1.85546875" customWidth="1"/>
    <col min="4615" max="4615" width="3.42578125" customWidth="1"/>
    <col min="4616" max="4616" width="3.85546875" customWidth="1"/>
    <col min="4617" max="4617" width="2.85546875" customWidth="1"/>
    <col min="4618" max="4618" width="26.7109375" customWidth="1"/>
    <col min="4619" max="4619" width="3.7109375" customWidth="1"/>
    <col min="4620" max="4620" width="4.140625" customWidth="1"/>
    <col min="4622" max="4622" width="3.42578125" customWidth="1"/>
    <col min="4623" max="4623" width="1" customWidth="1"/>
    <col min="4624" max="4624" width="4.28515625" customWidth="1"/>
    <col min="4625" max="4625" width="3.85546875" customWidth="1"/>
    <col min="4626" max="4626" width="5.7109375" customWidth="1"/>
    <col min="4627" max="4627" width="1.7109375" customWidth="1"/>
    <col min="4628" max="4628" width="1.140625" customWidth="1"/>
    <col min="4629" max="4629" width="4" customWidth="1"/>
    <col min="4630" max="4630" width="8.85546875" customWidth="1"/>
    <col min="4631" max="4631" width="2.42578125" customWidth="1"/>
    <col min="4632" max="4632" width="1.7109375" customWidth="1"/>
    <col min="4633" max="4633" width="4.7109375" customWidth="1"/>
    <col min="4634" max="4634" width="1.42578125" customWidth="1"/>
    <col min="4635" max="4635" width="4.7109375" customWidth="1"/>
    <col min="4636" max="4636" width="5.5703125" customWidth="1"/>
    <col min="4637" max="4637" width="4.140625" customWidth="1"/>
    <col min="4638" max="4638" width="4" customWidth="1"/>
    <col min="4639" max="4639" width="3.5703125" customWidth="1"/>
    <col min="4640" max="4640" width="4.5703125" customWidth="1"/>
    <col min="4641" max="4641" width="4.7109375" customWidth="1"/>
    <col min="4644" max="4647" width="0" hidden="1" customWidth="1"/>
    <col min="4865" max="4865" width="3.85546875" customWidth="1"/>
    <col min="4866" max="4866" width="3.42578125" customWidth="1"/>
    <col min="4867" max="4867" width="2.28515625" customWidth="1"/>
    <col min="4868" max="4868" width="4.85546875" customWidth="1"/>
    <col min="4869" max="4869" width="4" customWidth="1"/>
    <col min="4870" max="4870" width="1.85546875" customWidth="1"/>
    <col min="4871" max="4871" width="3.42578125" customWidth="1"/>
    <col min="4872" max="4872" width="3.85546875" customWidth="1"/>
    <col min="4873" max="4873" width="2.85546875" customWidth="1"/>
    <col min="4874" max="4874" width="26.7109375" customWidth="1"/>
    <col min="4875" max="4875" width="3.7109375" customWidth="1"/>
    <col min="4876" max="4876" width="4.140625" customWidth="1"/>
    <col min="4878" max="4878" width="3.42578125" customWidth="1"/>
    <col min="4879" max="4879" width="1" customWidth="1"/>
    <col min="4880" max="4880" width="4.28515625" customWidth="1"/>
    <col min="4881" max="4881" width="3.85546875" customWidth="1"/>
    <col min="4882" max="4882" width="5.7109375" customWidth="1"/>
    <col min="4883" max="4883" width="1.7109375" customWidth="1"/>
    <col min="4884" max="4884" width="1.140625" customWidth="1"/>
    <col min="4885" max="4885" width="4" customWidth="1"/>
    <col min="4886" max="4886" width="8.85546875" customWidth="1"/>
    <col min="4887" max="4887" width="2.42578125" customWidth="1"/>
    <col min="4888" max="4888" width="1.7109375" customWidth="1"/>
    <col min="4889" max="4889" width="4.7109375" customWidth="1"/>
    <col min="4890" max="4890" width="1.42578125" customWidth="1"/>
    <col min="4891" max="4891" width="4.7109375" customWidth="1"/>
    <col min="4892" max="4892" width="5.5703125" customWidth="1"/>
    <col min="4893" max="4893" width="4.140625" customWidth="1"/>
    <col min="4894" max="4894" width="4" customWidth="1"/>
    <col min="4895" max="4895" width="3.5703125" customWidth="1"/>
    <col min="4896" max="4896" width="4.5703125" customWidth="1"/>
    <col min="4897" max="4897" width="4.7109375" customWidth="1"/>
    <col min="4900" max="4903" width="0" hidden="1" customWidth="1"/>
    <col min="5121" max="5121" width="3.85546875" customWidth="1"/>
    <col min="5122" max="5122" width="3.42578125" customWidth="1"/>
    <col min="5123" max="5123" width="2.28515625" customWidth="1"/>
    <col min="5124" max="5124" width="4.85546875" customWidth="1"/>
    <col min="5125" max="5125" width="4" customWidth="1"/>
    <col min="5126" max="5126" width="1.85546875" customWidth="1"/>
    <col min="5127" max="5127" width="3.42578125" customWidth="1"/>
    <col min="5128" max="5128" width="3.85546875" customWidth="1"/>
    <col min="5129" max="5129" width="2.85546875" customWidth="1"/>
    <col min="5130" max="5130" width="26.7109375" customWidth="1"/>
    <col min="5131" max="5131" width="3.7109375" customWidth="1"/>
    <col min="5132" max="5132" width="4.140625" customWidth="1"/>
    <col min="5134" max="5134" width="3.42578125" customWidth="1"/>
    <col min="5135" max="5135" width="1" customWidth="1"/>
    <col min="5136" max="5136" width="4.28515625" customWidth="1"/>
    <col min="5137" max="5137" width="3.85546875" customWidth="1"/>
    <col min="5138" max="5138" width="5.7109375" customWidth="1"/>
    <col min="5139" max="5139" width="1.7109375" customWidth="1"/>
    <col min="5140" max="5140" width="1.140625" customWidth="1"/>
    <col min="5141" max="5141" width="4" customWidth="1"/>
    <col min="5142" max="5142" width="8.85546875" customWidth="1"/>
    <col min="5143" max="5143" width="2.42578125" customWidth="1"/>
    <col min="5144" max="5144" width="1.7109375" customWidth="1"/>
    <col min="5145" max="5145" width="4.7109375" customWidth="1"/>
    <col min="5146" max="5146" width="1.42578125" customWidth="1"/>
    <col min="5147" max="5147" width="4.7109375" customWidth="1"/>
    <col min="5148" max="5148" width="5.5703125" customWidth="1"/>
    <col min="5149" max="5149" width="4.140625" customWidth="1"/>
    <col min="5150" max="5150" width="4" customWidth="1"/>
    <col min="5151" max="5151" width="3.5703125" customWidth="1"/>
    <col min="5152" max="5152" width="4.5703125" customWidth="1"/>
    <col min="5153" max="5153" width="4.7109375" customWidth="1"/>
    <col min="5156" max="5159" width="0" hidden="1" customWidth="1"/>
    <col min="5377" max="5377" width="3.85546875" customWidth="1"/>
    <col min="5378" max="5378" width="3.42578125" customWidth="1"/>
    <col min="5379" max="5379" width="2.28515625" customWidth="1"/>
    <col min="5380" max="5380" width="4.85546875" customWidth="1"/>
    <col min="5381" max="5381" width="4" customWidth="1"/>
    <col min="5382" max="5382" width="1.85546875" customWidth="1"/>
    <col min="5383" max="5383" width="3.42578125" customWidth="1"/>
    <col min="5384" max="5384" width="3.85546875" customWidth="1"/>
    <col min="5385" max="5385" width="2.85546875" customWidth="1"/>
    <col min="5386" max="5386" width="26.7109375" customWidth="1"/>
    <col min="5387" max="5387" width="3.7109375" customWidth="1"/>
    <col min="5388" max="5388" width="4.140625" customWidth="1"/>
    <col min="5390" max="5390" width="3.42578125" customWidth="1"/>
    <col min="5391" max="5391" width="1" customWidth="1"/>
    <col min="5392" max="5392" width="4.28515625" customWidth="1"/>
    <col min="5393" max="5393" width="3.85546875" customWidth="1"/>
    <col min="5394" max="5394" width="5.7109375" customWidth="1"/>
    <col min="5395" max="5395" width="1.7109375" customWidth="1"/>
    <col min="5396" max="5396" width="1.140625" customWidth="1"/>
    <col min="5397" max="5397" width="4" customWidth="1"/>
    <col min="5398" max="5398" width="8.85546875" customWidth="1"/>
    <col min="5399" max="5399" width="2.42578125" customWidth="1"/>
    <col min="5400" max="5400" width="1.7109375" customWidth="1"/>
    <col min="5401" max="5401" width="4.7109375" customWidth="1"/>
    <col min="5402" max="5402" width="1.42578125" customWidth="1"/>
    <col min="5403" max="5403" width="4.7109375" customWidth="1"/>
    <col min="5404" max="5404" width="5.5703125" customWidth="1"/>
    <col min="5405" max="5405" width="4.140625" customWidth="1"/>
    <col min="5406" max="5406" width="4" customWidth="1"/>
    <col min="5407" max="5407" width="3.5703125" customWidth="1"/>
    <col min="5408" max="5408" width="4.5703125" customWidth="1"/>
    <col min="5409" max="5409" width="4.7109375" customWidth="1"/>
    <col min="5412" max="5415" width="0" hidden="1" customWidth="1"/>
    <col min="5633" max="5633" width="3.85546875" customWidth="1"/>
    <col min="5634" max="5634" width="3.42578125" customWidth="1"/>
    <col min="5635" max="5635" width="2.28515625" customWidth="1"/>
    <col min="5636" max="5636" width="4.85546875" customWidth="1"/>
    <col min="5637" max="5637" width="4" customWidth="1"/>
    <col min="5638" max="5638" width="1.85546875" customWidth="1"/>
    <col min="5639" max="5639" width="3.42578125" customWidth="1"/>
    <col min="5640" max="5640" width="3.85546875" customWidth="1"/>
    <col min="5641" max="5641" width="2.85546875" customWidth="1"/>
    <col min="5642" max="5642" width="26.7109375" customWidth="1"/>
    <col min="5643" max="5643" width="3.7109375" customWidth="1"/>
    <col min="5644" max="5644" width="4.140625" customWidth="1"/>
    <col min="5646" max="5646" width="3.42578125" customWidth="1"/>
    <col min="5647" max="5647" width="1" customWidth="1"/>
    <col min="5648" max="5648" width="4.28515625" customWidth="1"/>
    <col min="5649" max="5649" width="3.85546875" customWidth="1"/>
    <col min="5650" max="5650" width="5.7109375" customWidth="1"/>
    <col min="5651" max="5651" width="1.7109375" customWidth="1"/>
    <col min="5652" max="5652" width="1.140625" customWidth="1"/>
    <col min="5653" max="5653" width="4" customWidth="1"/>
    <col min="5654" max="5654" width="8.85546875" customWidth="1"/>
    <col min="5655" max="5655" width="2.42578125" customWidth="1"/>
    <col min="5656" max="5656" width="1.7109375" customWidth="1"/>
    <col min="5657" max="5657" width="4.7109375" customWidth="1"/>
    <col min="5658" max="5658" width="1.42578125" customWidth="1"/>
    <col min="5659" max="5659" width="4.7109375" customWidth="1"/>
    <col min="5660" max="5660" width="5.5703125" customWidth="1"/>
    <col min="5661" max="5661" width="4.140625" customWidth="1"/>
    <col min="5662" max="5662" width="4" customWidth="1"/>
    <col min="5663" max="5663" width="3.5703125" customWidth="1"/>
    <col min="5664" max="5664" width="4.5703125" customWidth="1"/>
    <col min="5665" max="5665" width="4.7109375" customWidth="1"/>
    <col min="5668" max="5671" width="0" hidden="1" customWidth="1"/>
    <col min="5889" max="5889" width="3.85546875" customWidth="1"/>
    <col min="5890" max="5890" width="3.42578125" customWidth="1"/>
    <col min="5891" max="5891" width="2.28515625" customWidth="1"/>
    <col min="5892" max="5892" width="4.85546875" customWidth="1"/>
    <col min="5893" max="5893" width="4" customWidth="1"/>
    <col min="5894" max="5894" width="1.85546875" customWidth="1"/>
    <col min="5895" max="5895" width="3.42578125" customWidth="1"/>
    <col min="5896" max="5896" width="3.85546875" customWidth="1"/>
    <col min="5897" max="5897" width="2.85546875" customWidth="1"/>
    <col min="5898" max="5898" width="26.7109375" customWidth="1"/>
    <col min="5899" max="5899" width="3.7109375" customWidth="1"/>
    <col min="5900" max="5900" width="4.140625" customWidth="1"/>
    <col min="5902" max="5902" width="3.42578125" customWidth="1"/>
    <col min="5903" max="5903" width="1" customWidth="1"/>
    <col min="5904" max="5904" width="4.28515625" customWidth="1"/>
    <col min="5905" max="5905" width="3.85546875" customWidth="1"/>
    <col min="5906" max="5906" width="5.7109375" customWidth="1"/>
    <col min="5907" max="5907" width="1.7109375" customWidth="1"/>
    <col min="5908" max="5908" width="1.140625" customWidth="1"/>
    <col min="5909" max="5909" width="4" customWidth="1"/>
    <col min="5910" max="5910" width="8.85546875" customWidth="1"/>
    <col min="5911" max="5911" width="2.42578125" customWidth="1"/>
    <col min="5912" max="5912" width="1.7109375" customWidth="1"/>
    <col min="5913" max="5913" width="4.7109375" customWidth="1"/>
    <col min="5914" max="5914" width="1.42578125" customWidth="1"/>
    <col min="5915" max="5915" width="4.7109375" customWidth="1"/>
    <col min="5916" max="5916" width="5.5703125" customWidth="1"/>
    <col min="5917" max="5917" width="4.140625" customWidth="1"/>
    <col min="5918" max="5918" width="4" customWidth="1"/>
    <col min="5919" max="5919" width="3.5703125" customWidth="1"/>
    <col min="5920" max="5920" width="4.5703125" customWidth="1"/>
    <col min="5921" max="5921" width="4.7109375" customWidth="1"/>
    <col min="5924" max="5927" width="0" hidden="1" customWidth="1"/>
    <col min="6145" max="6145" width="3.85546875" customWidth="1"/>
    <col min="6146" max="6146" width="3.42578125" customWidth="1"/>
    <col min="6147" max="6147" width="2.28515625" customWidth="1"/>
    <col min="6148" max="6148" width="4.85546875" customWidth="1"/>
    <col min="6149" max="6149" width="4" customWidth="1"/>
    <col min="6150" max="6150" width="1.85546875" customWidth="1"/>
    <col min="6151" max="6151" width="3.42578125" customWidth="1"/>
    <col min="6152" max="6152" width="3.85546875" customWidth="1"/>
    <col min="6153" max="6153" width="2.85546875" customWidth="1"/>
    <col min="6154" max="6154" width="26.7109375" customWidth="1"/>
    <col min="6155" max="6155" width="3.7109375" customWidth="1"/>
    <col min="6156" max="6156" width="4.140625" customWidth="1"/>
    <col min="6158" max="6158" width="3.42578125" customWidth="1"/>
    <col min="6159" max="6159" width="1" customWidth="1"/>
    <col min="6160" max="6160" width="4.28515625" customWidth="1"/>
    <col min="6161" max="6161" width="3.85546875" customWidth="1"/>
    <col min="6162" max="6162" width="5.7109375" customWidth="1"/>
    <col min="6163" max="6163" width="1.7109375" customWidth="1"/>
    <col min="6164" max="6164" width="1.140625" customWidth="1"/>
    <col min="6165" max="6165" width="4" customWidth="1"/>
    <col min="6166" max="6166" width="8.85546875" customWidth="1"/>
    <col min="6167" max="6167" width="2.42578125" customWidth="1"/>
    <col min="6168" max="6168" width="1.7109375" customWidth="1"/>
    <col min="6169" max="6169" width="4.7109375" customWidth="1"/>
    <col min="6170" max="6170" width="1.42578125" customWidth="1"/>
    <col min="6171" max="6171" width="4.7109375" customWidth="1"/>
    <col min="6172" max="6172" width="5.5703125" customWidth="1"/>
    <col min="6173" max="6173" width="4.140625" customWidth="1"/>
    <col min="6174" max="6174" width="4" customWidth="1"/>
    <col min="6175" max="6175" width="3.5703125" customWidth="1"/>
    <col min="6176" max="6176" width="4.5703125" customWidth="1"/>
    <col min="6177" max="6177" width="4.7109375" customWidth="1"/>
    <col min="6180" max="6183" width="0" hidden="1" customWidth="1"/>
    <col min="6401" max="6401" width="3.85546875" customWidth="1"/>
    <col min="6402" max="6402" width="3.42578125" customWidth="1"/>
    <col min="6403" max="6403" width="2.28515625" customWidth="1"/>
    <col min="6404" max="6404" width="4.85546875" customWidth="1"/>
    <col min="6405" max="6405" width="4" customWidth="1"/>
    <col min="6406" max="6406" width="1.85546875" customWidth="1"/>
    <col min="6407" max="6407" width="3.42578125" customWidth="1"/>
    <col min="6408" max="6408" width="3.85546875" customWidth="1"/>
    <col min="6409" max="6409" width="2.85546875" customWidth="1"/>
    <col min="6410" max="6410" width="26.7109375" customWidth="1"/>
    <col min="6411" max="6411" width="3.7109375" customWidth="1"/>
    <col min="6412" max="6412" width="4.140625" customWidth="1"/>
    <col min="6414" max="6414" width="3.42578125" customWidth="1"/>
    <col min="6415" max="6415" width="1" customWidth="1"/>
    <col min="6416" max="6416" width="4.28515625" customWidth="1"/>
    <col min="6417" max="6417" width="3.85546875" customWidth="1"/>
    <col min="6418" max="6418" width="5.7109375" customWidth="1"/>
    <col min="6419" max="6419" width="1.7109375" customWidth="1"/>
    <col min="6420" max="6420" width="1.140625" customWidth="1"/>
    <col min="6421" max="6421" width="4" customWidth="1"/>
    <col min="6422" max="6422" width="8.85546875" customWidth="1"/>
    <col min="6423" max="6423" width="2.42578125" customWidth="1"/>
    <col min="6424" max="6424" width="1.7109375" customWidth="1"/>
    <col min="6425" max="6425" width="4.7109375" customWidth="1"/>
    <col min="6426" max="6426" width="1.42578125" customWidth="1"/>
    <col min="6427" max="6427" width="4.7109375" customWidth="1"/>
    <col min="6428" max="6428" width="5.5703125" customWidth="1"/>
    <col min="6429" max="6429" width="4.140625" customWidth="1"/>
    <col min="6430" max="6430" width="4" customWidth="1"/>
    <col min="6431" max="6431" width="3.5703125" customWidth="1"/>
    <col min="6432" max="6432" width="4.5703125" customWidth="1"/>
    <col min="6433" max="6433" width="4.7109375" customWidth="1"/>
    <col min="6436" max="6439" width="0" hidden="1" customWidth="1"/>
    <col min="6657" max="6657" width="3.85546875" customWidth="1"/>
    <col min="6658" max="6658" width="3.42578125" customWidth="1"/>
    <col min="6659" max="6659" width="2.28515625" customWidth="1"/>
    <col min="6660" max="6660" width="4.85546875" customWidth="1"/>
    <col min="6661" max="6661" width="4" customWidth="1"/>
    <col min="6662" max="6662" width="1.85546875" customWidth="1"/>
    <col min="6663" max="6663" width="3.42578125" customWidth="1"/>
    <col min="6664" max="6664" width="3.85546875" customWidth="1"/>
    <col min="6665" max="6665" width="2.85546875" customWidth="1"/>
    <col min="6666" max="6666" width="26.7109375" customWidth="1"/>
    <col min="6667" max="6667" width="3.7109375" customWidth="1"/>
    <col min="6668" max="6668" width="4.140625" customWidth="1"/>
    <col min="6670" max="6670" width="3.42578125" customWidth="1"/>
    <col min="6671" max="6671" width="1" customWidth="1"/>
    <col min="6672" max="6672" width="4.28515625" customWidth="1"/>
    <col min="6673" max="6673" width="3.85546875" customWidth="1"/>
    <col min="6674" max="6674" width="5.7109375" customWidth="1"/>
    <col min="6675" max="6675" width="1.7109375" customWidth="1"/>
    <col min="6676" max="6676" width="1.140625" customWidth="1"/>
    <col min="6677" max="6677" width="4" customWidth="1"/>
    <col min="6678" max="6678" width="8.85546875" customWidth="1"/>
    <col min="6679" max="6679" width="2.42578125" customWidth="1"/>
    <col min="6680" max="6680" width="1.7109375" customWidth="1"/>
    <col min="6681" max="6681" width="4.7109375" customWidth="1"/>
    <col min="6682" max="6682" width="1.42578125" customWidth="1"/>
    <col min="6683" max="6683" width="4.7109375" customWidth="1"/>
    <col min="6684" max="6684" width="5.5703125" customWidth="1"/>
    <col min="6685" max="6685" width="4.140625" customWidth="1"/>
    <col min="6686" max="6686" width="4" customWidth="1"/>
    <col min="6687" max="6687" width="3.5703125" customWidth="1"/>
    <col min="6688" max="6688" width="4.5703125" customWidth="1"/>
    <col min="6689" max="6689" width="4.7109375" customWidth="1"/>
    <col min="6692" max="6695" width="0" hidden="1" customWidth="1"/>
    <col min="6913" max="6913" width="3.85546875" customWidth="1"/>
    <col min="6914" max="6914" width="3.42578125" customWidth="1"/>
    <col min="6915" max="6915" width="2.28515625" customWidth="1"/>
    <col min="6916" max="6916" width="4.85546875" customWidth="1"/>
    <col min="6917" max="6917" width="4" customWidth="1"/>
    <col min="6918" max="6918" width="1.85546875" customWidth="1"/>
    <col min="6919" max="6919" width="3.42578125" customWidth="1"/>
    <col min="6920" max="6920" width="3.85546875" customWidth="1"/>
    <col min="6921" max="6921" width="2.85546875" customWidth="1"/>
    <col min="6922" max="6922" width="26.7109375" customWidth="1"/>
    <col min="6923" max="6923" width="3.7109375" customWidth="1"/>
    <col min="6924" max="6924" width="4.140625" customWidth="1"/>
    <col min="6926" max="6926" width="3.42578125" customWidth="1"/>
    <col min="6927" max="6927" width="1" customWidth="1"/>
    <col min="6928" max="6928" width="4.28515625" customWidth="1"/>
    <col min="6929" max="6929" width="3.85546875" customWidth="1"/>
    <col min="6930" max="6930" width="5.7109375" customWidth="1"/>
    <col min="6931" max="6931" width="1.7109375" customWidth="1"/>
    <col min="6932" max="6932" width="1.140625" customWidth="1"/>
    <col min="6933" max="6933" width="4" customWidth="1"/>
    <col min="6934" max="6934" width="8.85546875" customWidth="1"/>
    <col min="6935" max="6935" width="2.42578125" customWidth="1"/>
    <col min="6936" max="6936" width="1.7109375" customWidth="1"/>
    <col min="6937" max="6937" width="4.7109375" customWidth="1"/>
    <col min="6938" max="6938" width="1.42578125" customWidth="1"/>
    <col min="6939" max="6939" width="4.7109375" customWidth="1"/>
    <col min="6940" max="6940" width="5.5703125" customWidth="1"/>
    <col min="6941" max="6941" width="4.140625" customWidth="1"/>
    <col min="6942" max="6942" width="4" customWidth="1"/>
    <col min="6943" max="6943" width="3.5703125" customWidth="1"/>
    <col min="6944" max="6944" width="4.5703125" customWidth="1"/>
    <col min="6945" max="6945" width="4.7109375" customWidth="1"/>
    <col min="6948" max="6951" width="0" hidden="1" customWidth="1"/>
    <col min="7169" max="7169" width="3.85546875" customWidth="1"/>
    <col min="7170" max="7170" width="3.42578125" customWidth="1"/>
    <col min="7171" max="7171" width="2.28515625" customWidth="1"/>
    <col min="7172" max="7172" width="4.85546875" customWidth="1"/>
    <col min="7173" max="7173" width="4" customWidth="1"/>
    <col min="7174" max="7174" width="1.85546875" customWidth="1"/>
    <col min="7175" max="7175" width="3.42578125" customWidth="1"/>
    <col min="7176" max="7176" width="3.85546875" customWidth="1"/>
    <col min="7177" max="7177" width="2.85546875" customWidth="1"/>
    <col min="7178" max="7178" width="26.7109375" customWidth="1"/>
    <col min="7179" max="7179" width="3.7109375" customWidth="1"/>
    <col min="7180" max="7180" width="4.140625" customWidth="1"/>
    <col min="7182" max="7182" width="3.42578125" customWidth="1"/>
    <col min="7183" max="7183" width="1" customWidth="1"/>
    <col min="7184" max="7184" width="4.28515625" customWidth="1"/>
    <col min="7185" max="7185" width="3.85546875" customWidth="1"/>
    <col min="7186" max="7186" width="5.7109375" customWidth="1"/>
    <col min="7187" max="7187" width="1.7109375" customWidth="1"/>
    <col min="7188" max="7188" width="1.140625" customWidth="1"/>
    <col min="7189" max="7189" width="4" customWidth="1"/>
    <col min="7190" max="7190" width="8.85546875" customWidth="1"/>
    <col min="7191" max="7191" width="2.42578125" customWidth="1"/>
    <col min="7192" max="7192" width="1.7109375" customWidth="1"/>
    <col min="7193" max="7193" width="4.7109375" customWidth="1"/>
    <col min="7194" max="7194" width="1.42578125" customWidth="1"/>
    <col min="7195" max="7195" width="4.7109375" customWidth="1"/>
    <col min="7196" max="7196" width="5.5703125" customWidth="1"/>
    <col min="7197" max="7197" width="4.140625" customWidth="1"/>
    <col min="7198" max="7198" width="4" customWidth="1"/>
    <col min="7199" max="7199" width="3.5703125" customWidth="1"/>
    <col min="7200" max="7200" width="4.5703125" customWidth="1"/>
    <col min="7201" max="7201" width="4.7109375" customWidth="1"/>
    <col min="7204" max="7207" width="0" hidden="1" customWidth="1"/>
    <col min="7425" max="7425" width="3.85546875" customWidth="1"/>
    <col min="7426" max="7426" width="3.42578125" customWidth="1"/>
    <col min="7427" max="7427" width="2.28515625" customWidth="1"/>
    <col min="7428" max="7428" width="4.85546875" customWidth="1"/>
    <col min="7429" max="7429" width="4" customWidth="1"/>
    <col min="7430" max="7430" width="1.85546875" customWidth="1"/>
    <col min="7431" max="7431" width="3.42578125" customWidth="1"/>
    <col min="7432" max="7432" width="3.85546875" customWidth="1"/>
    <col min="7433" max="7433" width="2.85546875" customWidth="1"/>
    <col min="7434" max="7434" width="26.7109375" customWidth="1"/>
    <col min="7435" max="7435" width="3.7109375" customWidth="1"/>
    <col min="7436" max="7436" width="4.140625" customWidth="1"/>
    <col min="7438" max="7438" width="3.42578125" customWidth="1"/>
    <col min="7439" max="7439" width="1" customWidth="1"/>
    <col min="7440" max="7440" width="4.28515625" customWidth="1"/>
    <col min="7441" max="7441" width="3.85546875" customWidth="1"/>
    <col min="7442" max="7442" width="5.7109375" customWidth="1"/>
    <col min="7443" max="7443" width="1.7109375" customWidth="1"/>
    <col min="7444" max="7444" width="1.140625" customWidth="1"/>
    <col min="7445" max="7445" width="4" customWidth="1"/>
    <col min="7446" max="7446" width="8.85546875" customWidth="1"/>
    <col min="7447" max="7447" width="2.42578125" customWidth="1"/>
    <col min="7448" max="7448" width="1.7109375" customWidth="1"/>
    <col min="7449" max="7449" width="4.7109375" customWidth="1"/>
    <col min="7450" max="7450" width="1.42578125" customWidth="1"/>
    <col min="7451" max="7451" width="4.7109375" customWidth="1"/>
    <col min="7452" max="7452" width="5.5703125" customWidth="1"/>
    <col min="7453" max="7453" width="4.140625" customWidth="1"/>
    <col min="7454" max="7454" width="4" customWidth="1"/>
    <col min="7455" max="7455" width="3.5703125" customWidth="1"/>
    <col min="7456" max="7456" width="4.5703125" customWidth="1"/>
    <col min="7457" max="7457" width="4.7109375" customWidth="1"/>
    <col min="7460" max="7463" width="0" hidden="1" customWidth="1"/>
    <col min="7681" max="7681" width="3.85546875" customWidth="1"/>
    <col min="7682" max="7682" width="3.42578125" customWidth="1"/>
    <col min="7683" max="7683" width="2.28515625" customWidth="1"/>
    <col min="7684" max="7684" width="4.85546875" customWidth="1"/>
    <col min="7685" max="7685" width="4" customWidth="1"/>
    <col min="7686" max="7686" width="1.85546875" customWidth="1"/>
    <col min="7687" max="7687" width="3.42578125" customWidth="1"/>
    <col min="7688" max="7688" width="3.85546875" customWidth="1"/>
    <col min="7689" max="7689" width="2.85546875" customWidth="1"/>
    <col min="7690" max="7690" width="26.7109375" customWidth="1"/>
    <col min="7691" max="7691" width="3.7109375" customWidth="1"/>
    <col min="7692" max="7692" width="4.140625" customWidth="1"/>
    <col min="7694" max="7694" width="3.42578125" customWidth="1"/>
    <col min="7695" max="7695" width="1" customWidth="1"/>
    <col min="7696" max="7696" width="4.28515625" customWidth="1"/>
    <col min="7697" max="7697" width="3.85546875" customWidth="1"/>
    <col min="7698" max="7698" width="5.7109375" customWidth="1"/>
    <col min="7699" max="7699" width="1.7109375" customWidth="1"/>
    <col min="7700" max="7700" width="1.140625" customWidth="1"/>
    <col min="7701" max="7701" width="4" customWidth="1"/>
    <col min="7702" max="7702" width="8.85546875" customWidth="1"/>
    <col min="7703" max="7703" width="2.42578125" customWidth="1"/>
    <col min="7704" max="7704" width="1.7109375" customWidth="1"/>
    <col min="7705" max="7705" width="4.7109375" customWidth="1"/>
    <col min="7706" max="7706" width="1.42578125" customWidth="1"/>
    <col min="7707" max="7707" width="4.7109375" customWidth="1"/>
    <col min="7708" max="7708" width="5.5703125" customWidth="1"/>
    <col min="7709" max="7709" width="4.140625" customWidth="1"/>
    <col min="7710" max="7710" width="4" customWidth="1"/>
    <col min="7711" max="7711" width="3.5703125" customWidth="1"/>
    <col min="7712" max="7712" width="4.5703125" customWidth="1"/>
    <col min="7713" max="7713" width="4.7109375" customWidth="1"/>
    <col min="7716" max="7719" width="0" hidden="1" customWidth="1"/>
    <col min="7937" max="7937" width="3.85546875" customWidth="1"/>
    <col min="7938" max="7938" width="3.42578125" customWidth="1"/>
    <col min="7939" max="7939" width="2.28515625" customWidth="1"/>
    <col min="7940" max="7940" width="4.85546875" customWidth="1"/>
    <col min="7941" max="7941" width="4" customWidth="1"/>
    <col min="7942" max="7942" width="1.85546875" customWidth="1"/>
    <col min="7943" max="7943" width="3.42578125" customWidth="1"/>
    <col min="7944" max="7944" width="3.85546875" customWidth="1"/>
    <col min="7945" max="7945" width="2.85546875" customWidth="1"/>
    <col min="7946" max="7946" width="26.7109375" customWidth="1"/>
    <col min="7947" max="7947" width="3.7109375" customWidth="1"/>
    <col min="7948" max="7948" width="4.140625" customWidth="1"/>
    <col min="7950" max="7950" width="3.42578125" customWidth="1"/>
    <col min="7951" max="7951" width="1" customWidth="1"/>
    <col min="7952" max="7952" width="4.28515625" customWidth="1"/>
    <col min="7953" max="7953" width="3.85546875" customWidth="1"/>
    <col min="7954" max="7954" width="5.7109375" customWidth="1"/>
    <col min="7955" max="7955" width="1.7109375" customWidth="1"/>
    <col min="7956" max="7956" width="1.140625" customWidth="1"/>
    <col min="7957" max="7957" width="4" customWidth="1"/>
    <col min="7958" max="7958" width="8.85546875" customWidth="1"/>
    <col min="7959" max="7959" width="2.42578125" customWidth="1"/>
    <col min="7960" max="7960" width="1.7109375" customWidth="1"/>
    <col min="7961" max="7961" width="4.7109375" customWidth="1"/>
    <col min="7962" max="7962" width="1.42578125" customWidth="1"/>
    <col min="7963" max="7963" width="4.7109375" customWidth="1"/>
    <col min="7964" max="7964" width="5.5703125" customWidth="1"/>
    <col min="7965" max="7965" width="4.140625" customWidth="1"/>
    <col min="7966" max="7966" width="4" customWidth="1"/>
    <col min="7967" max="7967" width="3.5703125" customWidth="1"/>
    <col min="7968" max="7968" width="4.5703125" customWidth="1"/>
    <col min="7969" max="7969" width="4.7109375" customWidth="1"/>
    <col min="7972" max="7975" width="0" hidden="1" customWidth="1"/>
    <col min="8193" max="8193" width="3.85546875" customWidth="1"/>
    <col min="8194" max="8194" width="3.42578125" customWidth="1"/>
    <col min="8195" max="8195" width="2.28515625" customWidth="1"/>
    <col min="8196" max="8196" width="4.85546875" customWidth="1"/>
    <col min="8197" max="8197" width="4" customWidth="1"/>
    <col min="8198" max="8198" width="1.85546875" customWidth="1"/>
    <col min="8199" max="8199" width="3.42578125" customWidth="1"/>
    <col min="8200" max="8200" width="3.85546875" customWidth="1"/>
    <col min="8201" max="8201" width="2.85546875" customWidth="1"/>
    <col min="8202" max="8202" width="26.7109375" customWidth="1"/>
    <col min="8203" max="8203" width="3.7109375" customWidth="1"/>
    <col min="8204" max="8204" width="4.140625" customWidth="1"/>
    <col min="8206" max="8206" width="3.42578125" customWidth="1"/>
    <col min="8207" max="8207" width="1" customWidth="1"/>
    <col min="8208" max="8208" width="4.28515625" customWidth="1"/>
    <col min="8209" max="8209" width="3.85546875" customWidth="1"/>
    <col min="8210" max="8210" width="5.7109375" customWidth="1"/>
    <col min="8211" max="8211" width="1.7109375" customWidth="1"/>
    <col min="8212" max="8212" width="1.140625" customWidth="1"/>
    <col min="8213" max="8213" width="4" customWidth="1"/>
    <col min="8214" max="8214" width="8.85546875" customWidth="1"/>
    <col min="8215" max="8215" width="2.42578125" customWidth="1"/>
    <col min="8216" max="8216" width="1.7109375" customWidth="1"/>
    <col min="8217" max="8217" width="4.7109375" customWidth="1"/>
    <col min="8218" max="8218" width="1.42578125" customWidth="1"/>
    <col min="8219" max="8219" width="4.7109375" customWidth="1"/>
    <col min="8220" max="8220" width="5.5703125" customWidth="1"/>
    <col min="8221" max="8221" width="4.140625" customWidth="1"/>
    <col min="8222" max="8222" width="4" customWidth="1"/>
    <col min="8223" max="8223" width="3.5703125" customWidth="1"/>
    <col min="8224" max="8224" width="4.5703125" customWidth="1"/>
    <col min="8225" max="8225" width="4.7109375" customWidth="1"/>
    <col min="8228" max="8231" width="0" hidden="1" customWidth="1"/>
    <col min="8449" max="8449" width="3.85546875" customWidth="1"/>
    <col min="8450" max="8450" width="3.42578125" customWidth="1"/>
    <col min="8451" max="8451" width="2.28515625" customWidth="1"/>
    <col min="8452" max="8452" width="4.85546875" customWidth="1"/>
    <col min="8453" max="8453" width="4" customWidth="1"/>
    <col min="8454" max="8454" width="1.85546875" customWidth="1"/>
    <col min="8455" max="8455" width="3.42578125" customWidth="1"/>
    <col min="8456" max="8456" width="3.85546875" customWidth="1"/>
    <col min="8457" max="8457" width="2.85546875" customWidth="1"/>
    <col min="8458" max="8458" width="26.7109375" customWidth="1"/>
    <col min="8459" max="8459" width="3.7109375" customWidth="1"/>
    <col min="8460" max="8460" width="4.140625" customWidth="1"/>
    <col min="8462" max="8462" width="3.42578125" customWidth="1"/>
    <col min="8463" max="8463" width="1" customWidth="1"/>
    <col min="8464" max="8464" width="4.28515625" customWidth="1"/>
    <col min="8465" max="8465" width="3.85546875" customWidth="1"/>
    <col min="8466" max="8466" width="5.7109375" customWidth="1"/>
    <col min="8467" max="8467" width="1.7109375" customWidth="1"/>
    <col min="8468" max="8468" width="1.140625" customWidth="1"/>
    <col min="8469" max="8469" width="4" customWidth="1"/>
    <col min="8470" max="8470" width="8.85546875" customWidth="1"/>
    <col min="8471" max="8471" width="2.42578125" customWidth="1"/>
    <col min="8472" max="8472" width="1.7109375" customWidth="1"/>
    <col min="8473" max="8473" width="4.7109375" customWidth="1"/>
    <col min="8474" max="8474" width="1.42578125" customWidth="1"/>
    <col min="8475" max="8475" width="4.7109375" customWidth="1"/>
    <col min="8476" max="8476" width="5.5703125" customWidth="1"/>
    <col min="8477" max="8477" width="4.140625" customWidth="1"/>
    <col min="8478" max="8478" width="4" customWidth="1"/>
    <col min="8479" max="8479" width="3.5703125" customWidth="1"/>
    <col min="8480" max="8480" width="4.5703125" customWidth="1"/>
    <col min="8481" max="8481" width="4.7109375" customWidth="1"/>
    <col min="8484" max="8487" width="0" hidden="1" customWidth="1"/>
    <col min="8705" max="8705" width="3.85546875" customWidth="1"/>
    <col min="8706" max="8706" width="3.42578125" customWidth="1"/>
    <col min="8707" max="8707" width="2.28515625" customWidth="1"/>
    <col min="8708" max="8708" width="4.85546875" customWidth="1"/>
    <col min="8709" max="8709" width="4" customWidth="1"/>
    <col min="8710" max="8710" width="1.85546875" customWidth="1"/>
    <col min="8711" max="8711" width="3.42578125" customWidth="1"/>
    <col min="8712" max="8712" width="3.85546875" customWidth="1"/>
    <col min="8713" max="8713" width="2.85546875" customWidth="1"/>
    <col min="8714" max="8714" width="26.7109375" customWidth="1"/>
    <col min="8715" max="8715" width="3.7109375" customWidth="1"/>
    <col min="8716" max="8716" width="4.140625" customWidth="1"/>
    <col min="8718" max="8718" width="3.42578125" customWidth="1"/>
    <col min="8719" max="8719" width="1" customWidth="1"/>
    <col min="8720" max="8720" width="4.28515625" customWidth="1"/>
    <col min="8721" max="8721" width="3.85546875" customWidth="1"/>
    <col min="8722" max="8722" width="5.7109375" customWidth="1"/>
    <col min="8723" max="8723" width="1.7109375" customWidth="1"/>
    <col min="8724" max="8724" width="1.140625" customWidth="1"/>
    <col min="8725" max="8725" width="4" customWidth="1"/>
    <col min="8726" max="8726" width="8.85546875" customWidth="1"/>
    <col min="8727" max="8727" width="2.42578125" customWidth="1"/>
    <col min="8728" max="8728" width="1.7109375" customWidth="1"/>
    <col min="8729" max="8729" width="4.7109375" customWidth="1"/>
    <col min="8730" max="8730" width="1.42578125" customWidth="1"/>
    <col min="8731" max="8731" width="4.7109375" customWidth="1"/>
    <col min="8732" max="8732" width="5.5703125" customWidth="1"/>
    <col min="8733" max="8733" width="4.140625" customWidth="1"/>
    <col min="8734" max="8734" width="4" customWidth="1"/>
    <col min="8735" max="8735" width="3.5703125" customWidth="1"/>
    <col min="8736" max="8736" width="4.5703125" customWidth="1"/>
    <col min="8737" max="8737" width="4.7109375" customWidth="1"/>
    <col min="8740" max="8743" width="0" hidden="1" customWidth="1"/>
    <col min="8961" max="8961" width="3.85546875" customWidth="1"/>
    <col min="8962" max="8962" width="3.42578125" customWidth="1"/>
    <col min="8963" max="8963" width="2.28515625" customWidth="1"/>
    <col min="8964" max="8964" width="4.85546875" customWidth="1"/>
    <col min="8965" max="8965" width="4" customWidth="1"/>
    <col min="8966" max="8966" width="1.85546875" customWidth="1"/>
    <col min="8967" max="8967" width="3.42578125" customWidth="1"/>
    <col min="8968" max="8968" width="3.85546875" customWidth="1"/>
    <col min="8969" max="8969" width="2.85546875" customWidth="1"/>
    <col min="8970" max="8970" width="26.7109375" customWidth="1"/>
    <col min="8971" max="8971" width="3.7109375" customWidth="1"/>
    <col min="8972" max="8972" width="4.140625" customWidth="1"/>
    <col min="8974" max="8974" width="3.42578125" customWidth="1"/>
    <col min="8975" max="8975" width="1" customWidth="1"/>
    <col min="8976" max="8976" width="4.28515625" customWidth="1"/>
    <col min="8977" max="8977" width="3.85546875" customWidth="1"/>
    <col min="8978" max="8978" width="5.7109375" customWidth="1"/>
    <col min="8979" max="8979" width="1.7109375" customWidth="1"/>
    <col min="8980" max="8980" width="1.140625" customWidth="1"/>
    <col min="8981" max="8981" width="4" customWidth="1"/>
    <col min="8982" max="8982" width="8.85546875" customWidth="1"/>
    <col min="8983" max="8983" width="2.42578125" customWidth="1"/>
    <col min="8984" max="8984" width="1.7109375" customWidth="1"/>
    <col min="8985" max="8985" width="4.7109375" customWidth="1"/>
    <col min="8986" max="8986" width="1.42578125" customWidth="1"/>
    <col min="8987" max="8987" width="4.7109375" customWidth="1"/>
    <col min="8988" max="8988" width="5.5703125" customWidth="1"/>
    <col min="8989" max="8989" width="4.140625" customWidth="1"/>
    <col min="8990" max="8990" width="4" customWidth="1"/>
    <col min="8991" max="8991" width="3.5703125" customWidth="1"/>
    <col min="8992" max="8992" width="4.5703125" customWidth="1"/>
    <col min="8993" max="8993" width="4.7109375" customWidth="1"/>
    <col min="8996" max="8999" width="0" hidden="1" customWidth="1"/>
    <col min="9217" max="9217" width="3.85546875" customWidth="1"/>
    <col min="9218" max="9218" width="3.42578125" customWidth="1"/>
    <col min="9219" max="9219" width="2.28515625" customWidth="1"/>
    <col min="9220" max="9220" width="4.85546875" customWidth="1"/>
    <col min="9221" max="9221" width="4" customWidth="1"/>
    <col min="9222" max="9222" width="1.85546875" customWidth="1"/>
    <col min="9223" max="9223" width="3.42578125" customWidth="1"/>
    <col min="9224" max="9224" width="3.85546875" customWidth="1"/>
    <col min="9225" max="9225" width="2.85546875" customWidth="1"/>
    <col min="9226" max="9226" width="26.7109375" customWidth="1"/>
    <col min="9227" max="9227" width="3.7109375" customWidth="1"/>
    <col min="9228" max="9228" width="4.140625" customWidth="1"/>
    <col min="9230" max="9230" width="3.42578125" customWidth="1"/>
    <col min="9231" max="9231" width="1" customWidth="1"/>
    <col min="9232" max="9232" width="4.28515625" customWidth="1"/>
    <col min="9233" max="9233" width="3.85546875" customWidth="1"/>
    <col min="9234" max="9234" width="5.7109375" customWidth="1"/>
    <col min="9235" max="9235" width="1.7109375" customWidth="1"/>
    <col min="9236" max="9236" width="1.140625" customWidth="1"/>
    <col min="9237" max="9237" width="4" customWidth="1"/>
    <col min="9238" max="9238" width="8.85546875" customWidth="1"/>
    <col min="9239" max="9239" width="2.42578125" customWidth="1"/>
    <col min="9240" max="9240" width="1.7109375" customWidth="1"/>
    <col min="9241" max="9241" width="4.7109375" customWidth="1"/>
    <col min="9242" max="9242" width="1.42578125" customWidth="1"/>
    <col min="9243" max="9243" width="4.7109375" customWidth="1"/>
    <col min="9244" max="9244" width="5.5703125" customWidth="1"/>
    <col min="9245" max="9245" width="4.140625" customWidth="1"/>
    <col min="9246" max="9246" width="4" customWidth="1"/>
    <col min="9247" max="9247" width="3.5703125" customWidth="1"/>
    <col min="9248" max="9248" width="4.5703125" customWidth="1"/>
    <col min="9249" max="9249" width="4.7109375" customWidth="1"/>
    <col min="9252" max="9255" width="0" hidden="1" customWidth="1"/>
    <col min="9473" max="9473" width="3.85546875" customWidth="1"/>
    <col min="9474" max="9474" width="3.42578125" customWidth="1"/>
    <col min="9475" max="9475" width="2.28515625" customWidth="1"/>
    <col min="9476" max="9476" width="4.85546875" customWidth="1"/>
    <col min="9477" max="9477" width="4" customWidth="1"/>
    <col min="9478" max="9478" width="1.85546875" customWidth="1"/>
    <col min="9479" max="9479" width="3.42578125" customWidth="1"/>
    <col min="9480" max="9480" width="3.85546875" customWidth="1"/>
    <col min="9481" max="9481" width="2.85546875" customWidth="1"/>
    <col min="9482" max="9482" width="26.7109375" customWidth="1"/>
    <col min="9483" max="9483" width="3.7109375" customWidth="1"/>
    <col min="9484" max="9484" width="4.140625" customWidth="1"/>
    <col min="9486" max="9486" width="3.42578125" customWidth="1"/>
    <col min="9487" max="9487" width="1" customWidth="1"/>
    <col min="9488" max="9488" width="4.28515625" customWidth="1"/>
    <col min="9489" max="9489" width="3.85546875" customWidth="1"/>
    <col min="9490" max="9490" width="5.7109375" customWidth="1"/>
    <col min="9491" max="9491" width="1.7109375" customWidth="1"/>
    <col min="9492" max="9492" width="1.140625" customWidth="1"/>
    <col min="9493" max="9493" width="4" customWidth="1"/>
    <col min="9494" max="9494" width="8.85546875" customWidth="1"/>
    <col min="9495" max="9495" width="2.42578125" customWidth="1"/>
    <col min="9496" max="9496" width="1.7109375" customWidth="1"/>
    <col min="9497" max="9497" width="4.7109375" customWidth="1"/>
    <col min="9498" max="9498" width="1.42578125" customWidth="1"/>
    <col min="9499" max="9499" width="4.7109375" customWidth="1"/>
    <col min="9500" max="9500" width="5.5703125" customWidth="1"/>
    <col min="9501" max="9501" width="4.140625" customWidth="1"/>
    <col min="9502" max="9502" width="4" customWidth="1"/>
    <col min="9503" max="9503" width="3.5703125" customWidth="1"/>
    <col min="9504" max="9504" width="4.5703125" customWidth="1"/>
    <col min="9505" max="9505" width="4.7109375" customWidth="1"/>
    <col min="9508" max="9511" width="0" hidden="1" customWidth="1"/>
    <col min="9729" max="9729" width="3.85546875" customWidth="1"/>
    <col min="9730" max="9730" width="3.42578125" customWidth="1"/>
    <col min="9731" max="9731" width="2.28515625" customWidth="1"/>
    <col min="9732" max="9732" width="4.85546875" customWidth="1"/>
    <col min="9733" max="9733" width="4" customWidth="1"/>
    <col min="9734" max="9734" width="1.85546875" customWidth="1"/>
    <col min="9735" max="9735" width="3.42578125" customWidth="1"/>
    <col min="9736" max="9736" width="3.85546875" customWidth="1"/>
    <col min="9737" max="9737" width="2.85546875" customWidth="1"/>
    <col min="9738" max="9738" width="26.7109375" customWidth="1"/>
    <col min="9739" max="9739" width="3.7109375" customWidth="1"/>
    <col min="9740" max="9740" width="4.140625" customWidth="1"/>
    <col min="9742" max="9742" width="3.42578125" customWidth="1"/>
    <col min="9743" max="9743" width="1" customWidth="1"/>
    <col min="9744" max="9744" width="4.28515625" customWidth="1"/>
    <col min="9745" max="9745" width="3.85546875" customWidth="1"/>
    <col min="9746" max="9746" width="5.7109375" customWidth="1"/>
    <col min="9747" max="9747" width="1.7109375" customWidth="1"/>
    <col min="9748" max="9748" width="1.140625" customWidth="1"/>
    <col min="9749" max="9749" width="4" customWidth="1"/>
    <col min="9750" max="9750" width="8.85546875" customWidth="1"/>
    <col min="9751" max="9751" width="2.42578125" customWidth="1"/>
    <col min="9752" max="9752" width="1.7109375" customWidth="1"/>
    <col min="9753" max="9753" width="4.7109375" customWidth="1"/>
    <col min="9754" max="9754" width="1.42578125" customWidth="1"/>
    <col min="9755" max="9755" width="4.7109375" customWidth="1"/>
    <col min="9756" max="9756" width="5.5703125" customWidth="1"/>
    <col min="9757" max="9757" width="4.140625" customWidth="1"/>
    <col min="9758" max="9758" width="4" customWidth="1"/>
    <col min="9759" max="9759" width="3.5703125" customWidth="1"/>
    <col min="9760" max="9760" width="4.5703125" customWidth="1"/>
    <col min="9761" max="9761" width="4.7109375" customWidth="1"/>
    <col min="9764" max="9767" width="0" hidden="1" customWidth="1"/>
    <col min="9985" max="9985" width="3.85546875" customWidth="1"/>
    <col min="9986" max="9986" width="3.42578125" customWidth="1"/>
    <col min="9987" max="9987" width="2.28515625" customWidth="1"/>
    <col min="9988" max="9988" width="4.85546875" customWidth="1"/>
    <col min="9989" max="9989" width="4" customWidth="1"/>
    <col min="9990" max="9990" width="1.85546875" customWidth="1"/>
    <col min="9991" max="9991" width="3.42578125" customWidth="1"/>
    <col min="9992" max="9992" width="3.85546875" customWidth="1"/>
    <col min="9993" max="9993" width="2.85546875" customWidth="1"/>
    <col min="9994" max="9994" width="26.7109375" customWidth="1"/>
    <col min="9995" max="9995" width="3.7109375" customWidth="1"/>
    <col min="9996" max="9996" width="4.140625" customWidth="1"/>
    <col min="9998" max="9998" width="3.42578125" customWidth="1"/>
    <col min="9999" max="9999" width="1" customWidth="1"/>
    <col min="10000" max="10000" width="4.28515625" customWidth="1"/>
    <col min="10001" max="10001" width="3.85546875" customWidth="1"/>
    <col min="10002" max="10002" width="5.7109375" customWidth="1"/>
    <col min="10003" max="10003" width="1.7109375" customWidth="1"/>
    <col min="10004" max="10004" width="1.140625" customWidth="1"/>
    <col min="10005" max="10005" width="4" customWidth="1"/>
    <col min="10006" max="10006" width="8.85546875" customWidth="1"/>
    <col min="10007" max="10007" width="2.42578125" customWidth="1"/>
    <col min="10008" max="10008" width="1.7109375" customWidth="1"/>
    <col min="10009" max="10009" width="4.7109375" customWidth="1"/>
    <col min="10010" max="10010" width="1.42578125" customWidth="1"/>
    <col min="10011" max="10011" width="4.7109375" customWidth="1"/>
    <col min="10012" max="10012" width="5.5703125" customWidth="1"/>
    <col min="10013" max="10013" width="4.140625" customWidth="1"/>
    <col min="10014" max="10014" width="4" customWidth="1"/>
    <col min="10015" max="10015" width="3.5703125" customWidth="1"/>
    <col min="10016" max="10016" width="4.5703125" customWidth="1"/>
    <col min="10017" max="10017" width="4.7109375" customWidth="1"/>
    <col min="10020" max="10023" width="0" hidden="1" customWidth="1"/>
    <col min="10241" max="10241" width="3.85546875" customWidth="1"/>
    <col min="10242" max="10242" width="3.42578125" customWidth="1"/>
    <col min="10243" max="10243" width="2.28515625" customWidth="1"/>
    <col min="10244" max="10244" width="4.85546875" customWidth="1"/>
    <col min="10245" max="10245" width="4" customWidth="1"/>
    <col min="10246" max="10246" width="1.85546875" customWidth="1"/>
    <col min="10247" max="10247" width="3.42578125" customWidth="1"/>
    <col min="10248" max="10248" width="3.85546875" customWidth="1"/>
    <col min="10249" max="10249" width="2.85546875" customWidth="1"/>
    <col min="10250" max="10250" width="26.7109375" customWidth="1"/>
    <col min="10251" max="10251" width="3.7109375" customWidth="1"/>
    <col min="10252" max="10252" width="4.140625" customWidth="1"/>
    <col min="10254" max="10254" width="3.42578125" customWidth="1"/>
    <col min="10255" max="10255" width="1" customWidth="1"/>
    <col min="10256" max="10256" width="4.28515625" customWidth="1"/>
    <col min="10257" max="10257" width="3.85546875" customWidth="1"/>
    <col min="10258" max="10258" width="5.7109375" customWidth="1"/>
    <col min="10259" max="10259" width="1.7109375" customWidth="1"/>
    <col min="10260" max="10260" width="1.140625" customWidth="1"/>
    <col min="10261" max="10261" width="4" customWidth="1"/>
    <col min="10262" max="10262" width="8.85546875" customWidth="1"/>
    <col min="10263" max="10263" width="2.42578125" customWidth="1"/>
    <col min="10264" max="10264" width="1.7109375" customWidth="1"/>
    <col min="10265" max="10265" width="4.7109375" customWidth="1"/>
    <col min="10266" max="10266" width="1.42578125" customWidth="1"/>
    <col min="10267" max="10267" width="4.7109375" customWidth="1"/>
    <col min="10268" max="10268" width="5.5703125" customWidth="1"/>
    <col min="10269" max="10269" width="4.140625" customWidth="1"/>
    <col min="10270" max="10270" width="4" customWidth="1"/>
    <col min="10271" max="10271" width="3.5703125" customWidth="1"/>
    <col min="10272" max="10272" width="4.5703125" customWidth="1"/>
    <col min="10273" max="10273" width="4.7109375" customWidth="1"/>
    <col min="10276" max="10279" width="0" hidden="1" customWidth="1"/>
    <col min="10497" max="10497" width="3.85546875" customWidth="1"/>
    <col min="10498" max="10498" width="3.42578125" customWidth="1"/>
    <col min="10499" max="10499" width="2.28515625" customWidth="1"/>
    <col min="10500" max="10500" width="4.85546875" customWidth="1"/>
    <col min="10501" max="10501" width="4" customWidth="1"/>
    <col min="10502" max="10502" width="1.85546875" customWidth="1"/>
    <col min="10503" max="10503" width="3.42578125" customWidth="1"/>
    <col min="10504" max="10504" width="3.85546875" customWidth="1"/>
    <col min="10505" max="10505" width="2.85546875" customWidth="1"/>
    <col min="10506" max="10506" width="26.7109375" customWidth="1"/>
    <col min="10507" max="10507" width="3.7109375" customWidth="1"/>
    <col min="10508" max="10508" width="4.140625" customWidth="1"/>
    <col min="10510" max="10510" width="3.42578125" customWidth="1"/>
    <col min="10511" max="10511" width="1" customWidth="1"/>
    <col min="10512" max="10512" width="4.28515625" customWidth="1"/>
    <col min="10513" max="10513" width="3.85546875" customWidth="1"/>
    <col min="10514" max="10514" width="5.7109375" customWidth="1"/>
    <col min="10515" max="10515" width="1.7109375" customWidth="1"/>
    <col min="10516" max="10516" width="1.140625" customWidth="1"/>
    <col min="10517" max="10517" width="4" customWidth="1"/>
    <col min="10518" max="10518" width="8.85546875" customWidth="1"/>
    <col min="10519" max="10519" width="2.42578125" customWidth="1"/>
    <col min="10520" max="10520" width="1.7109375" customWidth="1"/>
    <col min="10521" max="10521" width="4.7109375" customWidth="1"/>
    <col min="10522" max="10522" width="1.42578125" customWidth="1"/>
    <col min="10523" max="10523" width="4.7109375" customWidth="1"/>
    <col min="10524" max="10524" width="5.5703125" customWidth="1"/>
    <col min="10525" max="10525" width="4.140625" customWidth="1"/>
    <col min="10526" max="10526" width="4" customWidth="1"/>
    <col min="10527" max="10527" width="3.5703125" customWidth="1"/>
    <col min="10528" max="10528" width="4.5703125" customWidth="1"/>
    <col min="10529" max="10529" width="4.7109375" customWidth="1"/>
    <col min="10532" max="10535" width="0" hidden="1" customWidth="1"/>
    <col min="10753" max="10753" width="3.85546875" customWidth="1"/>
    <col min="10754" max="10754" width="3.42578125" customWidth="1"/>
    <col min="10755" max="10755" width="2.28515625" customWidth="1"/>
    <col min="10756" max="10756" width="4.85546875" customWidth="1"/>
    <col min="10757" max="10757" width="4" customWidth="1"/>
    <col min="10758" max="10758" width="1.85546875" customWidth="1"/>
    <col min="10759" max="10759" width="3.42578125" customWidth="1"/>
    <col min="10760" max="10760" width="3.85546875" customWidth="1"/>
    <col min="10761" max="10761" width="2.85546875" customWidth="1"/>
    <col min="10762" max="10762" width="26.7109375" customWidth="1"/>
    <col min="10763" max="10763" width="3.7109375" customWidth="1"/>
    <col min="10764" max="10764" width="4.140625" customWidth="1"/>
    <col min="10766" max="10766" width="3.42578125" customWidth="1"/>
    <col min="10767" max="10767" width="1" customWidth="1"/>
    <col min="10768" max="10768" width="4.28515625" customWidth="1"/>
    <col min="10769" max="10769" width="3.85546875" customWidth="1"/>
    <col min="10770" max="10770" width="5.7109375" customWidth="1"/>
    <col min="10771" max="10771" width="1.7109375" customWidth="1"/>
    <col min="10772" max="10772" width="1.140625" customWidth="1"/>
    <col min="10773" max="10773" width="4" customWidth="1"/>
    <col min="10774" max="10774" width="8.85546875" customWidth="1"/>
    <col min="10775" max="10775" width="2.42578125" customWidth="1"/>
    <col min="10776" max="10776" width="1.7109375" customWidth="1"/>
    <col min="10777" max="10777" width="4.7109375" customWidth="1"/>
    <col min="10778" max="10778" width="1.42578125" customWidth="1"/>
    <col min="10779" max="10779" width="4.7109375" customWidth="1"/>
    <col min="10780" max="10780" width="5.5703125" customWidth="1"/>
    <col min="10781" max="10781" width="4.140625" customWidth="1"/>
    <col min="10782" max="10782" width="4" customWidth="1"/>
    <col min="10783" max="10783" width="3.5703125" customWidth="1"/>
    <col min="10784" max="10784" width="4.5703125" customWidth="1"/>
    <col min="10785" max="10785" width="4.7109375" customWidth="1"/>
    <col min="10788" max="10791" width="0" hidden="1" customWidth="1"/>
    <col min="11009" max="11009" width="3.85546875" customWidth="1"/>
    <col min="11010" max="11010" width="3.42578125" customWidth="1"/>
    <col min="11011" max="11011" width="2.28515625" customWidth="1"/>
    <col min="11012" max="11012" width="4.85546875" customWidth="1"/>
    <col min="11013" max="11013" width="4" customWidth="1"/>
    <col min="11014" max="11014" width="1.85546875" customWidth="1"/>
    <col min="11015" max="11015" width="3.42578125" customWidth="1"/>
    <col min="11016" max="11016" width="3.85546875" customWidth="1"/>
    <col min="11017" max="11017" width="2.85546875" customWidth="1"/>
    <col min="11018" max="11018" width="26.7109375" customWidth="1"/>
    <col min="11019" max="11019" width="3.7109375" customWidth="1"/>
    <col min="11020" max="11020" width="4.140625" customWidth="1"/>
    <col min="11022" max="11022" width="3.42578125" customWidth="1"/>
    <col min="11023" max="11023" width="1" customWidth="1"/>
    <col min="11024" max="11024" width="4.28515625" customWidth="1"/>
    <col min="11025" max="11025" width="3.85546875" customWidth="1"/>
    <col min="11026" max="11026" width="5.7109375" customWidth="1"/>
    <col min="11027" max="11027" width="1.7109375" customWidth="1"/>
    <col min="11028" max="11028" width="1.140625" customWidth="1"/>
    <col min="11029" max="11029" width="4" customWidth="1"/>
    <col min="11030" max="11030" width="8.85546875" customWidth="1"/>
    <col min="11031" max="11031" width="2.42578125" customWidth="1"/>
    <col min="11032" max="11032" width="1.7109375" customWidth="1"/>
    <col min="11033" max="11033" width="4.7109375" customWidth="1"/>
    <col min="11034" max="11034" width="1.42578125" customWidth="1"/>
    <col min="11035" max="11035" width="4.7109375" customWidth="1"/>
    <col min="11036" max="11036" width="5.5703125" customWidth="1"/>
    <col min="11037" max="11037" width="4.140625" customWidth="1"/>
    <col min="11038" max="11038" width="4" customWidth="1"/>
    <col min="11039" max="11039" width="3.5703125" customWidth="1"/>
    <col min="11040" max="11040" width="4.5703125" customWidth="1"/>
    <col min="11041" max="11041" width="4.7109375" customWidth="1"/>
    <col min="11044" max="11047" width="0" hidden="1" customWidth="1"/>
    <col min="11265" max="11265" width="3.85546875" customWidth="1"/>
    <col min="11266" max="11266" width="3.42578125" customWidth="1"/>
    <col min="11267" max="11267" width="2.28515625" customWidth="1"/>
    <col min="11268" max="11268" width="4.85546875" customWidth="1"/>
    <col min="11269" max="11269" width="4" customWidth="1"/>
    <col min="11270" max="11270" width="1.85546875" customWidth="1"/>
    <col min="11271" max="11271" width="3.42578125" customWidth="1"/>
    <col min="11272" max="11272" width="3.85546875" customWidth="1"/>
    <col min="11273" max="11273" width="2.85546875" customWidth="1"/>
    <col min="11274" max="11274" width="26.7109375" customWidth="1"/>
    <col min="11275" max="11275" width="3.7109375" customWidth="1"/>
    <col min="11276" max="11276" width="4.140625" customWidth="1"/>
    <col min="11278" max="11278" width="3.42578125" customWidth="1"/>
    <col min="11279" max="11279" width="1" customWidth="1"/>
    <col min="11280" max="11280" width="4.28515625" customWidth="1"/>
    <col min="11281" max="11281" width="3.85546875" customWidth="1"/>
    <col min="11282" max="11282" width="5.7109375" customWidth="1"/>
    <col min="11283" max="11283" width="1.7109375" customWidth="1"/>
    <col min="11284" max="11284" width="1.140625" customWidth="1"/>
    <col min="11285" max="11285" width="4" customWidth="1"/>
    <col min="11286" max="11286" width="8.85546875" customWidth="1"/>
    <col min="11287" max="11287" width="2.42578125" customWidth="1"/>
    <col min="11288" max="11288" width="1.7109375" customWidth="1"/>
    <col min="11289" max="11289" width="4.7109375" customWidth="1"/>
    <col min="11290" max="11290" width="1.42578125" customWidth="1"/>
    <col min="11291" max="11291" width="4.7109375" customWidth="1"/>
    <col min="11292" max="11292" width="5.5703125" customWidth="1"/>
    <col min="11293" max="11293" width="4.140625" customWidth="1"/>
    <col min="11294" max="11294" width="4" customWidth="1"/>
    <col min="11295" max="11295" width="3.5703125" customWidth="1"/>
    <col min="11296" max="11296" width="4.5703125" customWidth="1"/>
    <col min="11297" max="11297" width="4.7109375" customWidth="1"/>
    <col min="11300" max="11303" width="0" hidden="1" customWidth="1"/>
    <col min="11521" max="11521" width="3.85546875" customWidth="1"/>
    <col min="11522" max="11522" width="3.42578125" customWidth="1"/>
    <col min="11523" max="11523" width="2.28515625" customWidth="1"/>
    <col min="11524" max="11524" width="4.85546875" customWidth="1"/>
    <col min="11525" max="11525" width="4" customWidth="1"/>
    <col min="11526" max="11526" width="1.85546875" customWidth="1"/>
    <col min="11527" max="11527" width="3.42578125" customWidth="1"/>
    <col min="11528" max="11528" width="3.85546875" customWidth="1"/>
    <col min="11529" max="11529" width="2.85546875" customWidth="1"/>
    <col min="11530" max="11530" width="26.7109375" customWidth="1"/>
    <col min="11531" max="11531" width="3.7109375" customWidth="1"/>
    <col min="11532" max="11532" width="4.140625" customWidth="1"/>
    <col min="11534" max="11534" width="3.42578125" customWidth="1"/>
    <col min="11535" max="11535" width="1" customWidth="1"/>
    <col min="11536" max="11536" width="4.28515625" customWidth="1"/>
    <col min="11537" max="11537" width="3.85546875" customWidth="1"/>
    <col min="11538" max="11538" width="5.7109375" customWidth="1"/>
    <col min="11539" max="11539" width="1.7109375" customWidth="1"/>
    <col min="11540" max="11540" width="1.140625" customWidth="1"/>
    <col min="11541" max="11541" width="4" customWidth="1"/>
    <col min="11542" max="11542" width="8.85546875" customWidth="1"/>
    <col min="11543" max="11543" width="2.42578125" customWidth="1"/>
    <col min="11544" max="11544" width="1.7109375" customWidth="1"/>
    <col min="11545" max="11545" width="4.7109375" customWidth="1"/>
    <col min="11546" max="11546" width="1.42578125" customWidth="1"/>
    <col min="11547" max="11547" width="4.7109375" customWidth="1"/>
    <col min="11548" max="11548" width="5.5703125" customWidth="1"/>
    <col min="11549" max="11549" width="4.140625" customWidth="1"/>
    <col min="11550" max="11550" width="4" customWidth="1"/>
    <col min="11551" max="11551" width="3.5703125" customWidth="1"/>
    <col min="11552" max="11552" width="4.5703125" customWidth="1"/>
    <col min="11553" max="11553" width="4.7109375" customWidth="1"/>
    <col min="11556" max="11559" width="0" hidden="1" customWidth="1"/>
    <col min="11777" max="11777" width="3.85546875" customWidth="1"/>
    <col min="11778" max="11778" width="3.42578125" customWidth="1"/>
    <col min="11779" max="11779" width="2.28515625" customWidth="1"/>
    <col min="11780" max="11780" width="4.85546875" customWidth="1"/>
    <col min="11781" max="11781" width="4" customWidth="1"/>
    <col min="11782" max="11782" width="1.85546875" customWidth="1"/>
    <col min="11783" max="11783" width="3.42578125" customWidth="1"/>
    <col min="11784" max="11784" width="3.85546875" customWidth="1"/>
    <col min="11785" max="11785" width="2.85546875" customWidth="1"/>
    <col min="11786" max="11786" width="26.7109375" customWidth="1"/>
    <col min="11787" max="11787" width="3.7109375" customWidth="1"/>
    <col min="11788" max="11788" width="4.140625" customWidth="1"/>
    <col min="11790" max="11790" width="3.42578125" customWidth="1"/>
    <col min="11791" max="11791" width="1" customWidth="1"/>
    <col min="11792" max="11792" width="4.28515625" customWidth="1"/>
    <col min="11793" max="11793" width="3.85546875" customWidth="1"/>
    <col min="11794" max="11794" width="5.7109375" customWidth="1"/>
    <col min="11795" max="11795" width="1.7109375" customWidth="1"/>
    <col min="11796" max="11796" width="1.140625" customWidth="1"/>
    <col min="11797" max="11797" width="4" customWidth="1"/>
    <col min="11798" max="11798" width="8.85546875" customWidth="1"/>
    <col min="11799" max="11799" width="2.42578125" customWidth="1"/>
    <col min="11800" max="11800" width="1.7109375" customWidth="1"/>
    <col min="11801" max="11801" width="4.7109375" customWidth="1"/>
    <col min="11802" max="11802" width="1.42578125" customWidth="1"/>
    <col min="11803" max="11803" width="4.7109375" customWidth="1"/>
    <col min="11804" max="11804" width="5.5703125" customWidth="1"/>
    <col min="11805" max="11805" width="4.140625" customWidth="1"/>
    <col min="11806" max="11806" width="4" customWidth="1"/>
    <col min="11807" max="11807" width="3.5703125" customWidth="1"/>
    <col min="11808" max="11808" width="4.5703125" customWidth="1"/>
    <col min="11809" max="11809" width="4.7109375" customWidth="1"/>
    <col min="11812" max="11815" width="0" hidden="1" customWidth="1"/>
    <col min="12033" max="12033" width="3.85546875" customWidth="1"/>
    <col min="12034" max="12034" width="3.42578125" customWidth="1"/>
    <col min="12035" max="12035" width="2.28515625" customWidth="1"/>
    <col min="12036" max="12036" width="4.85546875" customWidth="1"/>
    <col min="12037" max="12037" width="4" customWidth="1"/>
    <col min="12038" max="12038" width="1.85546875" customWidth="1"/>
    <col min="12039" max="12039" width="3.42578125" customWidth="1"/>
    <col min="12040" max="12040" width="3.85546875" customWidth="1"/>
    <col min="12041" max="12041" width="2.85546875" customWidth="1"/>
    <col min="12042" max="12042" width="26.7109375" customWidth="1"/>
    <col min="12043" max="12043" width="3.7109375" customWidth="1"/>
    <col min="12044" max="12044" width="4.140625" customWidth="1"/>
    <col min="12046" max="12046" width="3.42578125" customWidth="1"/>
    <col min="12047" max="12047" width="1" customWidth="1"/>
    <col min="12048" max="12048" width="4.28515625" customWidth="1"/>
    <col min="12049" max="12049" width="3.85546875" customWidth="1"/>
    <col min="12050" max="12050" width="5.7109375" customWidth="1"/>
    <col min="12051" max="12051" width="1.7109375" customWidth="1"/>
    <col min="12052" max="12052" width="1.140625" customWidth="1"/>
    <col min="12053" max="12053" width="4" customWidth="1"/>
    <col min="12054" max="12054" width="8.85546875" customWidth="1"/>
    <col min="12055" max="12055" width="2.42578125" customWidth="1"/>
    <col min="12056" max="12056" width="1.7109375" customWidth="1"/>
    <col min="12057" max="12057" width="4.7109375" customWidth="1"/>
    <col min="12058" max="12058" width="1.42578125" customWidth="1"/>
    <col min="12059" max="12059" width="4.7109375" customWidth="1"/>
    <col min="12060" max="12060" width="5.5703125" customWidth="1"/>
    <col min="12061" max="12061" width="4.140625" customWidth="1"/>
    <col min="12062" max="12062" width="4" customWidth="1"/>
    <col min="12063" max="12063" width="3.5703125" customWidth="1"/>
    <col min="12064" max="12064" width="4.5703125" customWidth="1"/>
    <col min="12065" max="12065" width="4.7109375" customWidth="1"/>
    <col min="12068" max="12071" width="0" hidden="1" customWidth="1"/>
    <col min="12289" max="12289" width="3.85546875" customWidth="1"/>
    <col min="12290" max="12290" width="3.42578125" customWidth="1"/>
    <col min="12291" max="12291" width="2.28515625" customWidth="1"/>
    <col min="12292" max="12292" width="4.85546875" customWidth="1"/>
    <col min="12293" max="12293" width="4" customWidth="1"/>
    <col min="12294" max="12294" width="1.85546875" customWidth="1"/>
    <col min="12295" max="12295" width="3.42578125" customWidth="1"/>
    <col min="12296" max="12296" width="3.85546875" customWidth="1"/>
    <col min="12297" max="12297" width="2.85546875" customWidth="1"/>
    <col min="12298" max="12298" width="26.7109375" customWidth="1"/>
    <col min="12299" max="12299" width="3.7109375" customWidth="1"/>
    <col min="12300" max="12300" width="4.140625" customWidth="1"/>
    <col min="12302" max="12302" width="3.42578125" customWidth="1"/>
    <col min="12303" max="12303" width="1" customWidth="1"/>
    <col min="12304" max="12304" width="4.28515625" customWidth="1"/>
    <col min="12305" max="12305" width="3.85546875" customWidth="1"/>
    <col min="12306" max="12306" width="5.7109375" customWidth="1"/>
    <col min="12307" max="12307" width="1.7109375" customWidth="1"/>
    <col min="12308" max="12308" width="1.140625" customWidth="1"/>
    <col min="12309" max="12309" width="4" customWidth="1"/>
    <col min="12310" max="12310" width="8.85546875" customWidth="1"/>
    <col min="12311" max="12311" width="2.42578125" customWidth="1"/>
    <col min="12312" max="12312" width="1.7109375" customWidth="1"/>
    <col min="12313" max="12313" width="4.7109375" customWidth="1"/>
    <col min="12314" max="12314" width="1.42578125" customWidth="1"/>
    <col min="12315" max="12315" width="4.7109375" customWidth="1"/>
    <col min="12316" max="12316" width="5.5703125" customWidth="1"/>
    <col min="12317" max="12317" width="4.140625" customWidth="1"/>
    <col min="12318" max="12318" width="4" customWidth="1"/>
    <col min="12319" max="12319" width="3.5703125" customWidth="1"/>
    <col min="12320" max="12320" width="4.5703125" customWidth="1"/>
    <col min="12321" max="12321" width="4.7109375" customWidth="1"/>
    <col min="12324" max="12327" width="0" hidden="1" customWidth="1"/>
    <col min="12545" max="12545" width="3.85546875" customWidth="1"/>
    <col min="12546" max="12546" width="3.42578125" customWidth="1"/>
    <col min="12547" max="12547" width="2.28515625" customWidth="1"/>
    <col min="12548" max="12548" width="4.85546875" customWidth="1"/>
    <col min="12549" max="12549" width="4" customWidth="1"/>
    <col min="12550" max="12550" width="1.85546875" customWidth="1"/>
    <col min="12551" max="12551" width="3.42578125" customWidth="1"/>
    <col min="12552" max="12552" width="3.85546875" customWidth="1"/>
    <col min="12553" max="12553" width="2.85546875" customWidth="1"/>
    <col min="12554" max="12554" width="26.7109375" customWidth="1"/>
    <col min="12555" max="12555" width="3.7109375" customWidth="1"/>
    <col min="12556" max="12556" width="4.140625" customWidth="1"/>
    <col min="12558" max="12558" width="3.42578125" customWidth="1"/>
    <col min="12559" max="12559" width="1" customWidth="1"/>
    <col min="12560" max="12560" width="4.28515625" customWidth="1"/>
    <col min="12561" max="12561" width="3.85546875" customWidth="1"/>
    <col min="12562" max="12562" width="5.7109375" customWidth="1"/>
    <col min="12563" max="12563" width="1.7109375" customWidth="1"/>
    <col min="12564" max="12564" width="1.140625" customWidth="1"/>
    <col min="12565" max="12565" width="4" customWidth="1"/>
    <col min="12566" max="12566" width="8.85546875" customWidth="1"/>
    <col min="12567" max="12567" width="2.42578125" customWidth="1"/>
    <col min="12568" max="12568" width="1.7109375" customWidth="1"/>
    <col min="12569" max="12569" width="4.7109375" customWidth="1"/>
    <col min="12570" max="12570" width="1.42578125" customWidth="1"/>
    <col min="12571" max="12571" width="4.7109375" customWidth="1"/>
    <col min="12572" max="12572" width="5.5703125" customWidth="1"/>
    <col min="12573" max="12573" width="4.140625" customWidth="1"/>
    <col min="12574" max="12574" width="4" customWidth="1"/>
    <col min="12575" max="12575" width="3.5703125" customWidth="1"/>
    <col min="12576" max="12576" width="4.5703125" customWidth="1"/>
    <col min="12577" max="12577" width="4.7109375" customWidth="1"/>
    <col min="12580" max="12583" width="0" hidden="1" customWidth="1"/>
    <col min="12801" max="12801" width="3.85546875" customWidth="1"/>
    <col min="12802" max="12802" width="3.42578125" customWidth="1"/>
    <col min="12803" max="12803" width="2.28515625" customWidth="1"/>
    <col min="12804" max="12804" width="4.85546875" customWidth="1"/>
    <col min="12805" max="12805" width="4" customWidth="1"/>
    <col min="12806" max="12806" width="1.85546875" customWidth="1"/>
    <col min="12807" max="12807" width="3.42578125" customWidth="1"/>
    <col min="12808" max="12808" width="3.85546875" customWidth="1"/>
    <col min="12809" max="12809" width="2.85546875" customWidth="1"/>
    <col min="12810" max="12810" width="26.7109375" customWidth="1"/>
    <col min="12811" max="12811" width="3.7109375" customWidth="1"/>
    <col min="12812" max="12812" width="4.140625" customWidth="1"/>
    <col min="12814" max="12814" width="3.42578125" customWidth="1"/>
    <col min="12815" max="12815" width="1" customWidth="1"/>
    <col min="12816" max="12816" width="4.28515625" customWidth="1"/>
    <col min="12817" max="12817" width="3.85546875" customWidth="1"/>
    <col min="12818" max="12818" width="5.7109375" customWidth="1"/>
    <col min="12819" max="12819" width="1.7109375" customWidth="1"/>
    <col min="12820" max="12820" width="1.140625" customWidth="1"/>
    <col min="12821" max="12821" width="4" customWidth="1"/>
    <col min="12822" max="12822" width="8.85546875" customWidth="1"/>
    <col min="12823" max="12823" width="2.42578125" customWidth="1"/>
    <col min="12824" max="12824" width="1.7109375" customWidth="1"/>
    <col min="12825" max="12825" width="4.7109375" customWidth="1"/>
    <col min="12826" max="12826" width="1.42578125" customWidth="1"/>
    <col min="12827" max="12827" width="4.7109375" customWidth="1"/>
    <col min="12828" max="12828" width="5.5703125" customWidth="1"/>
    <col min="12829" max="12829" width="4.140625" customWidth="1"/>
    <col min="12830" max="12830" width="4" customWidth="1"/>
    <col min="12831" max="12831" width="3.5703125" customWidth="1"/>
    <col min="12832" max="12832" width="4.5703125" customWidth="1"/>
    <col min="12833" max="12833" width="4.7109375" customWidth="1"/>
    <col min="12836" max="12839" width="0" hidden="1" customWidth="1"/>
    <col min="13057" max="13057" width="3.85546875" customWidth="1"/>
    <col min="13058" max="13058" width="3.42578125" customWidth="1"/>
    <col min="13059" max="13059" width="2.28515625" customWidth="1"/>
    <col min="13060" max="13060" width="4.85546875" customWidth="1"/>
    <col min="13061" max="13061" width="4" customWidth="1"/>
    <col min="13062" max="13062" width="1.85546875" customWidth="1"/>
    <col min="13063" max="13063" width="3.42578125" customWidth="1"/>
    <col min="13064" max="13064" width="3.85546875" customWidth="1"/>
    <col min="13065" max="13065" width="2.85546875" customWidth="1"/>
    <col min="13066" max="13066" width="26.7109375" customWidth="1"/>
    <col min="13067" max="13067" width="3.7109375" customWidth="1"/>
    <col min="13068" max="13068" width="4.140625" customWidth="1"/>
    <col min="13070" max="13070" width="3.42578125" customWidth="1"/>
    <col min="13071" max="13071" width="1" customWidth="1"/>
    <col min="13072" max="13072" width="4.28515625" customWidth="1"/>
    <col min="13073" max="13073" width="3.85546875" customWidth="1"/>
    <col min="13074" max="13074" width="5.7109375" customWidth="1"/>
    <col min="13075" max="13075" width="1.7109375" customWidth="1"/>
    <col min="13076" max="13076" width="1.140625" customWidth="1"/>
    <col min="13077" max="13077" width="4" customWidth="1"/>
    <col min="13078" max="13078" width="8.85546875" customWidth="1"/>
    <col min="13079" max="13079" width="2.42578125" customWidth="1"/>
    <col min="13080" max="13080" width="1.7109375" customWidth="1"/>
    <col min="13081" max="13081" width="4.7109375" customWidth="1"/>
    <col min="13082" max="13082" width="1.42578125" customWidth="1"/>
    <col min="13083" max="13083" width="4.7109375" customWidth="1"/>
    <col min="13084" max="13084" width="5.5703125" customWidth="1"/>
    <col min="13085" max="13085" width="4.140625" customWidth="1"/>
    <col min="13086" max="13086" width="4" customWidth="1"/>
    <col min="13087" max="13087" width="3.5703125" customWidth="1"/>
    <col min="13088" max="13088" width="4.5703125" customWidth="1"/>
    <col min="13089" max="13089" width="4.7109375" customWidth="1"/>
    <col min="13092" max="13095" width="0" hidden="1" customWidth="1"/>
    <col min="13313" max="13313" width="3.85546875" customWidth="1"/>
    <col min="13314" max="13314" width="3.42578125" customWidth="1"/>
    <col min="13315" max="13315" width="2.28515625" customWidth="1"/>
    <col min="13316" max="13316" width="4.85546875" customWidth="1"/>
    <col min="13317" max="13317" width="4" customWidth="1"/>
    <col min="13318" max="13318" width="1.85546875" customWidth="1"/>
    <col min="13319" max="13319" width="3.42578125" customWidth="1"/>
    <col min="13320" max="13320" width="3.85546875" customWidth="1"/>
    <col min="13321" max="13321" width="2.85546875" customWidth="1"/>
    <col min="13322" max="13322" width="26.7109375" customWidth="1"/>
    <col min="13323" max="13323" width="3.7109375" customWidth="1"/>
    <col min="13324" max="13324" width="4.140625" customWidth="1"/>
    <col min="13326" max="13326" width="3.42578125" customWidth="1"/>
    <col min="13327" max="13327" width="1" customWidth="1"/>
    <col min="13328" max="13328" width="4.28515625" customWidth="1"/>
    <col min="13329" max="13329" width="3.85546875" customWidth="1"/>
    <col min="13330" max="13330" width="5.7109375" customWidth="1"/>
    <col min="13331" max="13331" width="1.7109375" customWidth="1"/>
    <col min="13332" max="13332" width="1.140625" customWidth="1"/>
    <col min="13333" max="13333" width="4" customWidth="1"/>
    <col min="13334" max="13334" width="8.85546875" customWidth="1"/>
    <col min="13335" max="13335" width="2.42578125" customWidth="1"/>
    <col min="13336" max="13336" width="1.7109375" customWidth="1"/>
    <col min="13337" max="13337" width="4.7109375" customWidth="1"/>
    <col min="13338" max="13338" width="1.42578125" customWidth="1"/>
    <col min="13339" max="13339" width="4.7109375" customWidth="1"/>
    <col min="13340" max="13340" width="5.5703125" customWidth="1"/>
    <col min="13341" max="13341" width="4.140625" customWidth="1"/>
    <col min="13342" max="13342" width="4" customWidth="1"/>
    <col min="13343" max="13343" width="3.5703125" customWidth="1"/>
    <col min="13344" max="13344" width="4.5703125" customWidth="1"/>
    <col min="13345" max="13345" width="4.7109375" customWidth="1"/>
    <col min="13348" max="13351" width="0" hidden="1" customWidth="1"/>
    <col min="13569" max="13569" width="3.85546875" customWidth="1"/>
    <col min="13570" max="13570" width="3.42578125" customWidth="1"/>
    <col min="13571" max="13571" width="2.28515625" customWidth="1"/>
    <col min="13572" max="13572" width="4.85546875" customWidth="1"/>
    <col min="13573" max="13573" width="4" customWidth="1"/>
    <col min="13574" max="13574" width="1.85546875" customWidth="1"/>
    <col min="13575" max="13575" width="3.42578125" customWidth="1"/>
    <col min="13576" max="13576" width="3.85546875" customWidth="1"/>
    <col min="13577" max="13577" width="2.85546875" customWidth="1"/>
    <col min="13578" max="13578" width="26.7109375" customWidth="1"/>
    <col min="13579" max="13579" width="3.7109375" customWidth="1"/>
    <col min="13580" max="13580" width="4.140625" customWidth="1"/>
    <col min="13582" max="13582" width="3.42578125" customWidth="1"/>
    <col min="13583" max="13583" width="1" customWidth="1"/>
    <col min="13584" max="13584" width="4.28515625" customWidth="1"/>
    <col min="13585" max="13585" width="3.85546875" customWidth="1"/>
    <col min="13586" max="13586" width="5.7109375" customWidth="1"/>
    <col min="13587" max="13587" width="1.7109375" customWidth="1"/>
    <col min="13588" max="13588" width="1.140625" customWidth="1"/>
    <col min="13589" max="13589" width="4" customWidth="1"/>
    <col min="13590" max="13590" width="8.85546875" customWidth="1"/>
    <col min="13591" max="13591" width="2.42578125" customWidth="1"/>
    <col min="13592" max="13592" width="1.7109375" customWidth="1"/>
    <col min="13593" max="13593" width="4.7109375" customWidth="1"/>
    <col min="13594" max="13594" width="1.42578125" customWidth="1"/>
    <col min="13595" max="13595" width="4.7109375" customWidth="1"/>
    <col min="13596" max="13596" width="5.5703125" customWidth="1"/>
    <col min="13597" max="13597" width="4.140625" customWidth="1"/>
    <col min="13598" max="13598" width="4" customWidth="1"/>
    <col min="13599" max="13599" width="3.5703125" customWidth="1"/>
    <col min="13600" max="13600" width="4.5703125" customWidth="1"/>
    <col min="13601" max="13601" width="4.7109375" customWidth="1"/>
    <col min="13604" max="13607" width="0" hidden="1" customWidth="1"/>
    <col min="13825" max="13825" width="3.85546875" customWidth="1"/>
    <col min="13826" max="13826" width="3.42578125" customWidth="1"/>
    <col min="13827" max="13827" width="2.28515625" customWidth="1"/>
    <col min="13828" max="13828" width="4.85546875" customWidth="1"/>
    <col min="13829" max="13829" width="4" customWidth="1"/>
    <col min="13830" max="13830" width="1.85546875" customWidth="1"/>
    <col min="13831" max="13831" width="3.42578125" customWidth="1"/>
    <col min="13832" max="13832" width="3.85546875" customWidth="1"/>
    <col min="13833" max="13833" width="2.85546875" customWidth="1"/>
    <col min="13834" max="13834" width="26.7109375" customWidth="1"/>
    <col min="13835" max="13835" width="3.7109375" customWidth="1"/>
    <col min="13836" max="13836" width="4.140625" customWidth="1"/>
    <col min="13838" max="13838" width="3.42578125" customWidth="1"/>
    <col min="13839" max="13839" width="1" customWidth="1"/>
    <col min="13840" max="13840" width="4.28515625" customWidth="1"/>
    <col min="13841" max="13841" width="3.85546875" customWidth="1"/>
    <col min="13842" max="13842" width="5.7109375" customWidth="1"/>
    <col min="13843" max="13843" width="1.7109375" customWidth="1"/>
    <col min="13844" max="13844" width="1.140625" customWidth="1"/>
    <col min="13845" max="13845" width="4" customWidth="1"/>
    <col min="13846" max="13846" width="8.85546875" customWidth="1"/>
    <col min="13847" max="13847" width="2.42578125" customWidth="1"/>
    <col min="13848" max="13848" width="1.7109375" customWidth="1"/>
    <col min="13849" max="13849" width="4.7109375" customWidth="1"/>
    <col min="13850" max="13850" width="1.42578125" customWidth="1"/>
    <col min="13851" max="13851" width="4.7109375" customWidth="1"/>
    <col min="13852" max="13852" width="5.5703125" customWidth="1"/>
    <col min="13853" max="13853" width="4.140625" customWidth="1"/>
    <col min="13854" max="13854" width="4" customWidth="1"/>
    <col min="13855" max="13855" width="3.5703125" customWidth="1"/>
    <col min="13856" max="13856" width="4.5703125" customWidth="1"/>
    <col min="13857" max="13857" width="4.7109375" customWidth="1"/>
    <col min="13860" max="13863" width="0" hidden="1" customWidth="1"/>
    <col min="14081" max="14081" width="3.85546875" customWidth="1"/>
    <col min="14082" max="14082" width="3.42578125" customWidth="1"/>
    <col min="14083" max="14083" width="2.28515625" customWidth="1"/>
    <col min="14084" max="14084" width="4.85546875" customWidth="1"/>
    <col min="14085" max="14085" width="4" customWidth="1"/>
    <col min="14086" max="14086" width="1.85546875" customWidth="1"/>
    <col min="14087" max="14087" width="3.42578125" customWidth="1"/>
    <col min="14088" max="14088" width="3.85546875" customWidth="1"/>
    <col min="14089" max="14089" width="2.85546875" customWidth="1"/>
    <col min="14090" max="14090" width="26.7109375" customWidth="1"/>
    <col min="14091" max="14091" width="3.7109375" customWidth="1"/>
    <col min="14092" max="14092" width="4.140625" customWidth="1"/>
    <col min="14094" max="14094" width="3.42578125" customWidth="1"/>
    <col min="14095" max="14095" width="1" customWidth="1"/>
    <col min="14096" max="14096" width="4.28515625" customWidth="1"/>
    <col min="14097" max="14097" width="3.85546875" customWidth="1"/>
    <col min="14098" max="14098" width="5.7109375" customWidth="1"/>
    <col min="14099" max="14099" width="1.7109375" customWidth="1"/>
    <col min="14100" max="14100" width="1.140625" customWidth="1"/>
    <col min="14101" max="14101" width="4" customWidth="1"/>
    <col min="14102" max="14102" width="8.85546875" customWidth="1"/>
    <col min="14103" max="14103" width="2.42578125" customWidth="1"/>
    <col min="14104" max="14104" width="1.7109375" customWidth="1"/>
    <col min="14105" max="14105" width="4.7109375" customWidth="1"/>
    <col min="14106" max="14106" width="1.42578125" customWidth="1"/>
    <col min="14107" max="14107" width="4.7109375" customWidth="1"/>
    <col min="14108" max="14108" width="5.5703125" customWidth="1"/>
    <col min="14109" max="14109" width="4.140625" customWidth="1"/>
    <col min="14110" max="14110" width="4" customWidth="1"/>
    <col min="14111" max="14111" width="3.5703125" customWidth="1"/>
    <col min="14112" max="14112" width="4.5703125" customWidth="1"/>
    <col min="14113" max="14113" width="4.7109375" customWidth="1"/>
    <col min="14116" max="14119" width="0" hidden="1" customWidth="1"/>
    <col min="14337" max="14337" width="3.85546875" customWidth="1"/>
    <col min="14338" max="14338" width="3.42578125" customWidth="1"/>
    <col min="14339" max="14339" width="2.28515625" customWidth="1"/>
    <col min="14340" max="14340" width="4.85546875" customWidth="1"/>
    <col min="14341" max="14341" width="4" customWidth="1"/>
    <col min="14342" max="14342" width="1.85546875" customWidth="1"/>
    <col min="14343" max="14343" width="3.42578125" customWidth="1"/>
    <col min="14344" max="14344" width="3.85546875" customWidth="1"/>
    <col min="14345" max="14345" width="2.85546875" customWidth="1"/>
    <col min="14346" max="14346" width="26.7109375" customWidth="1"/>
    <col min="14347" max="14347" width="3.7109375" customWidth="1"/>
    <col min="14348" max="14348" width="4.140625" customWidth="1"/>
    <col min="14350" max="14350" width="3.42578125" customWidth="1"/>
    <col min="14351" max="14351" width="1" customWidth="1"/>
    <col min="14352" max="14352" width="4.28515625" customWidth="1"/>
    <col min="14353" max="14353" width="3.85546875" customWidth="1"/>
    <col min="14354" max="14354" width="5.7109375" customWidth="1"/>
    <col min="14355" max="14355" width="1.7109375" customWidth="1"/>
    <col min="14356" max="14356" width="1.140625" customWidth="1"/>
    <col min="14357" max="14357" width="4" customWidth="1"/>
    <col min="14358" max="14358" width="8.85546875" customWidth="1"/>
    <col min="14359" max="14359" width="2.42578125" customWidth="1"/>
    <col min="14360" max="14360" width="1.7109375" customWidth="1"/>
    <col min="14361" max="14361" width="4.7109375" customWidth="1"/>
    <col min="14362" max="14362" width="1.42578125" customWidth="1"/>
    <col min="14363" max="14363" width="4.7109375" customWidth="1"/>
    <col min="14364" max="14364" width="5.5703125" customWidth="1"/>
    <col min="14365" max="14365" width="4.140625" customWidth="1"/>
    <col min="14366" max="14366" width="4" customWidth="1"/>
    <col min="14367" max="14367" width="3.5703125" customWidth="1"/>
    <col min="14368" max="14368" width="4.5703125" customWidth="1"/>
    <col min="14369" max="14369" width="4.7109375" customWidth="1"/>
    <col min="14372" max="14375" width="0" hidden="1" customWidth="1"/>
    <col min="14593" max="14593" width="3.85546875" customWidth="1"/>
    <col min="14594" max="14594" width="3.42578125" customWidth="1"/>
    <col min="14595" max="14595" width="2.28515625" customWidth="1"/>
    <col min="14596" max="14596" width="4.85546875" customWidth="1"/>
    <col min="14597" max="14597" width="4" customWidth="1"/>
    <col min="14598" max="14598" width="1.85546875" customWidth="1"/>
    <col min="14599" max="14599" width="3.42578125" customWidth="1"/>
    <col min="14600" max="14600" width="3.85546875" customWidth="1"/>
    <col min="14601" max="14601" width="2.85546875" customWidth="1"/>
    <col min="14602" max="14602" width="26.7109375" customWidth="1"/>
    <col min="14603" max="14603" width="3.7109375" customWidth="1"/>
    <col min="14604" max="14604" width="4.140625" customWidth="1"/>
    <col min="14606" max="14606" width="3.42578125" customWidth="1"/>
    <col min="14607" max="14607" width="1" customWidth="1"/>
    <col min="14608" max="14608" width="4.28515625" customWidth="1"/>
    <col min="14609" max="14609" width="3.85546875" customWidth="1"/>
    <col min="14610" max="14610" width="5.7109375" customWidth="1"/>
    <col min="14611" max="14611" width="1.7109375" customWidth="1"/>
    <col min="14612" max="14612" width="1.140625" customWidth="1"/>
    <col min="14613" max="14613" width="4" customWidth="1"/>
    <col min="14614" max="14614" width="8.85546875" customWidth="1"/>
    <col min="14615" max="14615" width="2.42578125" customWidth="1"/>
    <col min="14616" max="14616" width="1.7109375" customWidth="1"/>
    <col min="14617" max="14617" width="4.7109375" customWidth="1"/>
    <col min="14618" max="14618" width="1.42578125" customWidth="1"/>
    <col min="14619" max="14619" width="4.7109375" customWidth="1"/>
    <col min="14620" max="14620" width="5.5703125" customWidth="1"/>
    <col min="14621" max="14621" width="4.140625" customWidth="1"/>
    <col min="14622" max="14622" width="4" customWidth="1"/>
    <col min="14623" max="14623" width="3.5703125" customWidth="1"/>
    <col min="14624" max="14624" width="4.5703125" customWidth="1"/>
    <col min="14625" max="14625" width="4.7109375" customWidth="1"/>
    <col min="14628" max="14631" width="0" hidden="1" customWidth="1"/>
    <col min="14849" max="14849" width="3.85546875" customWidth="1"/>
    <col min="14850" max="14850" width="3.42578125" customWidth="1"/>
    <col min="14851" max="14851" width="2.28515625" customWidth="1"/>
    <col min="14852" max="14852" width="4.85546875" customWidth="1"/>
    <col min="14853" max="14853" width="4" customWidth="1"/>
    <col min="14854" max="14854" width="1.85546875" customWidth="1"/>
    <col min="14855" max="14855" width="3.42578125" customWidth="1"/>
    <col min="14856" max="14856" width="3.85546875" customWidth="1"/>
    <col min="14857" max="14857" width="2.85546875" customWidth="1"/>
    <col min="14858" max="14858" width="26.7109375" customWidth="1"/>
    <col min="14859" max="14859" width="3.7109375" customWidth="1"/>
    <col min="14860" max="14860" width="4.140625" customWidth="1"/>
    <col min="14862" max="14862" width="3.42578125" customWidth="1"/>
    <col min="14863" max="14863" width="1" customWidth="1"/>
    <col min="14864" max="14864" width="4.28515625" customWidth="1"/>
    <col min="14865" max="14865" width="3.85546875" customWidth="1"/>
    <col min="14866" max="14866" width="5.7109375" customWidth="1"/>
    <col min="14867" max="14867" width="1.7109375" customWidth="1"/>
    <col min="14868" max="14868" width="1.140625" customWidth="1"/>
    <col min="14869" max="14869" width="4" customWidth="1"/>
    <col min="14870" max="14870" width="8.85546875" customWidth="1"/>
    <col min="14871" max="14871" width="2.42578125" customWidth="1"/>
    <col min="14872" max="14872" width="1.7109375" customWidth="1"/>
    <col min="14873" max="14873" width="4.7109375" customWidth="1"/>
    <col min="14874" max="14874" width="1.42578125" customWidth="1"/>
    <col min="14875" max="14875" width="4.7109375" customWidth="1"/>
    <col min="14876" max="14876" width="5.5703125" customWidth="1"/>
    <col min="14877" max="14877" width="4.140625" customWidth="1"/>
    <col min="14878" max="14878" width="4" customWidth="1"/>
    <col min="14879" max="14879" width="3.5703125" customWidth="1"/>
    <col min="14880" max="14880" width="4.5703125" customWidth="1"/>
    <col min="14881" max="14881" width="4.7109375" customWidth="1"/>
    <col min="14884" max="14887" width="0" hidden="1" customWidth="1"/>
    <col min="15105" max="15105" width="3.85546875" customWidth="1"/>
    <col min="15106" max="15106" width="3.42578125" customWidth="1"/>
    <col min="15107" max="15107" width="2.28515625" customWidth="1"/>
    <col min="15108" max="15108" width="4.85546875" customWidth="1"/>
    <col min="15109" max="15109" width="4" customWidth="1"/>
    <col min="15110" max="15110" width="1.85546875" customWidth="1"/>
    <col min="15111" max="15111" width="3.42578125" customWidth="1"/>
    <col min="15112" max="15112" width="3.85546875" customWidth="1"/>
    <col min="15113" max="15113" width="2.85546875" customWidth="1"/>
    <col min="15114" max="15114" width="26.7109375" customWidth="1"/>
    <col min="15115" max="15115" width="3.7109375" customWidth="1"/>
    <col min="15116" max="15116" width="4.140625" customWidth="1"/>
    <col min="15118" max="15118" width="3.42578125" customWidth="1"/>
    <col min="15119" max="15119" width="1" customWidth="1"/>
    <col min="15120" max="15120" width="4.28515625" customWidth="1"/>
    <col min="15121" max="15121" width="3.85546875" customWidth="1"/>
    <col min="15122" max="15122" width="5.7109375" customWidth="1"/>
    <col min="15123" max="15123" width="1.7109375" customWidth="1"/>
    <col min="15124" max="15124" width="1.140625" customWidth="1"/>
    <col min="15125" max="15125" width="4" customWidth="1"/>
    <col min="15126" max="15126" width="8.85546875" customWidth="1"/>
    <col min="15127" max="15127" width="2.42578125" customWidth="1"/>
    <col min="15128" max="15128" width="1.7109375" customWidth="1"/>
    <col min="15129" max="15129" width="4.7109375" customWidth="1"/>
    <col min="15130" max="15130" width="1.42578125" customWidth="1"/>
    <col min="15131" max="15131" width="4.7109375" customWidth="1"/>
    <col min="15132" max="15132" width="5.5703125" customWidth="1"/>
    <col min="15133" max="15133" width="4.140625" customWidth="1"/>
    <col min="15134" max="15134" width="4" customWidth="1"/>
    <col min="15135" max="15135" width="3.5703125" customWidth="1"/>
    <col min="15136" max="15136" width="4.5703125" customWidth="1"/>
    <col min="15137" max="15137" width="4.7109375" customWidth="1"/>
    <col min="15140" max="15143" width="0" hidden="1" customWidth="1"/>
    <col min="15361" max="15361" width="3.85546875" customWidth="1"/>
    <col min="15362" max="15362" width="3.42578125" customWidth="1"/>
    <col min="15363" max="15363" width="2.28515625" customWidth="1"/>
    <col min="15364" max="15364" width="4.85546875" customWidth="1"/>
    <col min="15365" max="15365" width="4" customWidth="1"/>
    <col min="15366" max="15366" width="1.85546875" customWidth="1"/>
    <col min="15367" max="15367" width="3.42578125" customWidth="1"/>
    <col min="15368" max="15368" width="3.85546875" customWidth="1"/>
    <col min="15369" max="15369" width="2.85546875" customWidth="1"/>
    <col min="15370" max="15370" width="26.7109375" customWidth="1"/>
    <col min="15371" max="15371" width="3.7109375" customWidth="1"/>
    <col min="15372" max="15372" width="4.140625" customWidth="1"/>
    <col min="15374" max="15374" width="3.42578125" customWidth="1"/>
    <col min="15375" max="15375" width="1" customWidth="1"/>
    <col min="15376" max="15376" width="4.28515625" customWidth="1"/>
    <col min="15377" max="15377" width="3.85546875" customWidth="1"/>
    <col min="15378" max="15378" width="5.7109375" customWidth="1"/>
    <col min="15379" max="15379" width="1.7109375" customWidth="1"/>
    <col min="15380" max="15380" width="1.140625" customWidth="1"/>
    <col min="15381" max="15381" width="4" customWidth="1"/>
    <col min="15382" max="15382" width="8.85546875" customWidth="1"/>
    <col min="15383" max="15383" width="2.42578125" customWidth="1"/>
    <col min="15384" max="15384" width="1.7109375" customWidth="1"/>
    <col min="15385" max="15385" width="4.7109375" customWidth="1"/>
    <col min="15386" max="15386" width="1.42578125" customWidth="1"/>
    <col min="15387" max="15387" width="4.7109375" customWidth="1"/>
    <col min="15388" max="15388" width="5.5703125" customWidth="1"/>
    <col min="15389" max="15389" width="4.140625" customWidth="1"/>
    <col min="15390" max="15390" width="4" customWidth="1"/>
    <col min="15391" max="15391" width="3.5703125" customWidth="1"/>
    <col min="15392" max="15392" width="4.5703125" customWidth="1"/>
    <col min="15393" max="15393" width="4.7109375" customWidth="1"/>
    <col min="15396" max="15399" width="0" hidden="1" customWidth="1"/>
    <col min="15617" max="15617" width="3.85546875" customWidth="1"/>
    <col min="15618" max="15618" width="3.42578125" customWidth="1"/>
    <col min="15619" max="15619" width="2.28515625" customWidth="1"/>
    <col min="15620" max="15620" width="4.85546875" customWidth="1"/>
    <col min="15621" max="15621" width="4" customWidth="1"/>
    <col min="15622" max="15622" width="1.85546875" customWidth="1"/>
    <col min="15623" max="15623" width="3.42578125" customWidth="1"/>
    <col min="15624" max="15624" width="3.85546875" customWidth="1"/>
    <col min="15625" max="15625" width="2.85546875" customWidth="1"/>
    <col min="15626" max="15626" width="26.7109375" customWidth="1"/>
    <col min="15627" max="15627" width="3.7109375" customWidth="1"/>
    <col min="15628" max="15628" width="4.140625" customWidth="1"/>
    <col min="15630" max="15630" width="3.42578125" customWidth="1"/>
    <col min="15631" max="15631" width="1" customWidth="1"/>
    <col min="15632" max="15632" width="4.28515625" customWidth="1"/>
    <col min="15633" max="15633" width="3.85546875" customWidth="1"/>
    <col min="15634" max="15634" width="5.7109375" customWidth="1"/>
    <col min="15635" max="15635" width="1.7109375" customWidth="1"/>
    <col min="15636" max="15636" width="1.140625" customWidth="1"/>
    <col min="15637" max="15637" width="4" customWidth="1"/>
    <col min="15638" max="15638" width="8.85546875" customWidth="1"/>
    <col min="15639" max="15639" width="2.42578125" customWidth="1"/>
    <col min="15640" max="15640" width="1.7109375" customWidth="1"/>
    <col min="15641" max="15641" width="4.7109375" customWidth="1"/>
    <col min="15642" max="15642" width="1.42578125" customWidth="1"/>
    <col min="15643" max="15643" width="4.7109375" customWidth="1"/>
    <col min="15644" max="15644" width="5.5703125" customWidth="1"/>
    <col min="15645" max="15645" width="4.140625" customWidth="1"/>
    <col min="15646" max="15646" width="4" customWidth="1"/>
    <col min="15647" max="15647" width="3.5703125" customWidth="1"/>
    <col min="15648" max="15648" width="4.5703125" customWidth="1"/>
    <col min="15649" max="15649" width="4.7109375" customWidth="1"/>
    <col min="15652" max="15655" width="0" hidden="1" customWidth="1"/>
    <col min="15873" max="15873" width="3.85546875" customWidth="1"/>
    <col min="15874" max="15874" width="3.42578125" customWidth="1"/>
    <col min="15875" max="15875" width="2.28515625" customWidth="1"/>
    <col min="15876" max="15876" width="4.85546875" customWidth="1"/>
    <col min="15877" max="15877" width="4" customWidth="1"/>
    <col min="15878" max="15878" width="1.85546875" customWidth="1"/>
    <col min="15879" max="15879" width="3.42578125" customWidth="1"/>
    <col min="15880" max="15880" width="3.85546875" customWidth="1"/>
    <col min="15881" max="15881" width="2.85546875" customWidth="1"/>
    <col min="15882" max="15882" width="26.7109375" customWidth="1"/>
    <col min="15883" max="15883" width="3.7109375" customWidth="1"/>
    <col min="15884" max="15884" width="4.140625" customWidth="1"/>
    <col min="15886" max="15886" width="3.42578125" customWidth="1"/>
    <col min="15887" max="15887" width="1" customWidth="1"/>
    <col min="15888" max="15888" width="4.28515625" customWidth="1"/>
    <col min="15889" max="15889" width="3.85546875" customWidth="1"/>
    <col min="15890" max="15890" width="5.7109375" customWidth="1"/>
    <col min="15891" max="15891" width="1.7109375" customWidth="1"/>
    <col min="15892" max="15892" width="1.140625" customWidth="1"/>
    <col min="15893" max="15893" width="4" customWidth="1"/>
    <col min="15894" max="15894" width="8.85546875" customWidth="1"/>
    <col min="15895" max="15895" width="2.42578125" customWidth="1"/>
    <col min="15896" max="15896" width="1.7109375" customWidth="1"/>
    <col min="15897" max="15897" width="4.7109375" customWidth="1"/>
    <col min="15898" max="15898" width="1.42578125" customWidth="1"/>
    <col min="15899" max="15899" width="4.7109375" customWidth="1"/>
    <col min="15900" max="15900" width="5.5703125" customWidth="1"/>
    <col min="15901" max="15901" width="4.140625" customWidth="1"/>
    <col min="15902" max="15902" width="4" customWidth="1"/>
    <col min="15903" max="15903" width="3.5703125" customWidth="1"/>
    <col min="15904" max="15904" width="4.5703125" customWidth="1"/>
    <col min="15905" max="15905" width="4.7109375" customWidth="1"/>
    <col min="15908" max="15911" width="0" hidden="1" customWidth="1"/>
    <col min="16129" max="16129" width="3.85546875" customWidth="1"/>
    <col min="16130" max="16130" width="3.42578125" customWidth="1"/>
    <col min="16131" max="16131" width="2.28515625" customWidth="1"/>
    <col min="16132" max="16132" width="4.85546875" customWidth="1"/>
    <col min="16133" max="16133" width="4" customWidth="1"/>
    <col min="16134" max="16134" width="1.85546875" customWidth="1"/>
    <col min="16135" max="16135" width="3.42578125" customWidth="1"/>
    <col min="16136" max="16136" width="3.85546875" customWidth="1"/>
    <col min="16137" max="16137" width="2.85546875" customWidth="1"/>
    <col min="16138" max="16138" width="26.7109375" customWidth="1"/>
    <col min="16139" max="16139" width="3.7109375" customWidth="1"/>
    <col min="16140" max="16140" width="4.140625" customWidth="1"/>
    <col min="16142" max="16142" width="3.42578125" customWidth="1"/>
    <col min="16143" max="16143" width="1" customWidth="1"/>
    <col min="16144" max="16144" width="4.28515625" customWidth="1"/>
    <col min="16145" max="16145" width="3.85546875" customWidth="1"/>
    <col min="16146" max="16146" width="5.7109375" customWidth="1"/>
    <col min="16147" max="16147" width="1.7109375" customWidth="1"/>
    <col min="16148" max="16148" width="1.140625" customWidth="1"/>
    <col min="16149" max="16149" width="4" customWidth="1"/>
    <col min="16150" max="16150" width="8.85546875" customWidth="1"/>
    <col min="16151" max="16151" width="2.42578125" customWidth="1"/>
    <col min="16152" max="16152" width="1.7109375" customWidth="1"/>
    <col min="16153" max="16153" width="4.7109375" customWidth="1"/>
    <col min="16154" max="16154" width="1.42578125" customWidth="1"/>
    <col min="16155" max="16155" width="4.7109375" customWidth="1"/>
    <col min="16156" max="16156" width="5.5703125" customWidth="1"/>
    <col min="16157" max="16157" width="4.140625" customWidth="1"/>
    <col min="16158" max="16158" width="4" customWidth="1"/>
    <col min="16159" max="16159" width="3.5703125" customWidth="1"/>
    <col min="16160" max="16160" width="4.5703125" customWidth="1"/>
    <col min="16161" max="16161" width="4.7109375" customWidth="1"/>
    <col min="16164" max="16167" width="0" hidden="1" customWidth="1"/>
  </cols>
  <sheetData>
    <row r="2" spans="1:27">
      <c r="A2" s="359" t="s">
        <v>83</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104"/>
    </row>
    <row r="3" spans="1:27">
      <c r="A3" s="360" t="s">
        <v>84</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105"/>
    </row>
    <row r="4" spans="1:27">
      <c r="A4" s="361" t="s">
        <v>85</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106"/>
    </row>
    <row r="5" spans="1:27">
      <c r="A5" s="107"/>
      <c r="B5" s="107"/>
      <c r="C5" s="107"/>
      <c r="D5" s="107"/>
      <c r="E5" s="107"/>
      <c r="F5" s="107"/>
      <c r="G5" s="107"/>
      <c r="H5" s="107"/>
      <c r="I5" s="107"/>
      <c r="J5" s="107"/>
      <c r="K5" s="107"/>
      <c r="L5" s="107"/>
      <c r="M5" s="108" t="s">
        <v>86</v>
      </c>
      <c r="N5" s="107"/>
      <c r="O5" s="107"/>
      <c r="P5" s="107"/>
      <c r="Q5" s="107"/>
      <c r="R5" s="107"/>
      <c r="S5" s="107"/>
      <c r="T5" s="107"/>
      <c r="U5" s="107"/>
      <c r="V5" s="107"/>
      <c r="W5" s="107"/>
      <c r="X5" s="107"/>
      <c r="Y5" s="107"/>
      <c r="Z5" s="107"/>
      <c r="AA5" s="107"/>
    </row>
    <row r="6" spans="1:27">
      <c r="A6" s="475" t="s">
        <v>87</v>
      </c>
      <c r="B6" s="476"/>
      <c r="C6" s="476"/>
      <c r="D6" s="476"/>
      <c r="E6" s="476"/>
      <c r="F6" s="476"/>
      <c r="G6" s="476"/>
      <c r="H6" s="476"/>
      <c r="I6" s="476"/>
      <c r="J6" s="476"/>
      <c r="K6" s="476"/>
      <c r="L6" s="476"/>
      <c r="M6" s="477"/>
      <c r="N6" s="336" t="s">
        <v>88</v>
      </c>
      <c r="O6" s="332"/>
      <c r="P6" s="332"/>
      <c r="Q6" s="332"/>
      <c r="R6" s="332"/>
      <c r="S6" s="332"/>
      <c r="T6" s="332"/>
      <c r="U6" s="332"/>
      <c r="V6" s="332"/>
      <c r="W6" s="332"/>
      <c r="X6" s="332"/>
      <c r="Y6" s="332"/>
      <c r="Z6" s="337"/>
      <c r="AA6" s="108"/>
    </row>
    <row r="7" spans="1:27">
      <c r="A7" s="362" t="s">
        <v>210</v>
      </c>
      <c r="B7" s="363"/>
      <c r="C7" s="363"/>
      <c r="D7" s="363"/>
      <c r="E7" s="363"/>
      <c r="F7" s="363"/>
      <c r="G7" s="363"/>
      <c r="H7" s="363"/>
      <c r="I7" s="363"/>
      <c r="J7" s="363"/>
      <c r="K7" s="363"/>
      <c r="L7" s="363"/>
      <c r="M7" s="364"/>
      <c r="N7" s="478" t="str">
        <f>'ArthikDisha IT CAL FY 23-24'!C3</f>
        <v xml:space="preserve">Arthik Disha
</v>
      </c>
      <c r="O7" s="479"/>
      <c r="P7" s="479"/>
      <c r="Q7" s="479"/>
      <c r="R7" s="479"/>
      <c r="S7" s="479"/>
      <c r="T7" s="479"/>
      <c r="U7" s="479"/>
      <c r="V7" s="479"/>
      <c r="W7" s="479"/>
      <c r="X7" s="479"/>
      <c r="Y7" s="479"/>
      <c r="Z7" s="480"/>
      <c r="AA7" s="109"/>
    </row>
    <row r="8" spans="1:27">
      <c r="A8" s="472" t="s">
        <v>89</v>
      </c>
      <c r="B8" s="473"/>
      <c r="C8" s="473"/>
      <c r="D8" s="473"/>
      <c r="E8" s="473"/>
      <c r="F8" s="474"/>
      <c r="G8" s="475" t="s">
        <v>90</v>
      </c>
      <c r="H8" s="476"/>
      <c r="I8" s="476"/>
      <c r="J8" s="476"/>
      <c r="K8" s="476"/>
      <c r="L8" s="476"/>
      <c r="M8" s="477"/>
      <c r="N8" s="475" t="s">
        <v>91</v>
      </c>
      <c r="O8" s="476"/>
      <c r="P8" s="476"/>
      <c r="Q8" s="476"/>
      <c r="R8" s="476"/>
      <c r="S8" s="476"/>
      <c r="T8" s="476"/>
      <c r="U8" s="476"/>
      <c r="V8" s="476"/>
      <c r="W8" s="476"/>
      <c r="X8" s="476"/>
      <c r="Y8" s="476"/>
      <c r="Z8" s="477"/>
      <c r="AA8" s="108"/>
    </row>
    <row r="9" spans="1:27">
      <c r="A9" s="338"/>
      <c r="B9" s="339"/>
      <c r="C9" s="339"/>
      <c r="D9" s="339"/>
      <c r="E9" s="339"/>
      <c r="F9" s="340"/>
      <c r="G9" s="341"/>
      <c r="H9" s="342"/>
      <c r="I9" s="342"/>
      <c r="J9" s="342"/>
      <c r="K9" s="342"/>
      <c r="L9" s="342"/>
      <c r="M9" s="343"/>
      <c r="N9" s="344" t="str">
        <f>'ArthikDisha IT CAL FY 23-24'!C4</f>
        <v xml:space="preserve">ARTPX1234D 
</v>
      </c>
      <c r="O9" s="345"/>
      <c r="P9" s="345"/>
      <c r="Q9" s="345"/>
      <c r="R9" s="345"/>
      <c r="S9" s="345"/>
      <c r="T9" s="345"/>
      <c r="U9" s="345"/>
      <c r="V9" s="345"/>
      <c r="W9" s="345"/>
      <c r="X9" s="345"/>
      <c r="Y9" s="345"/>
      <c r="Z9" s="346"/>
      <c r="AA9" s="110"/>
    </row>
    <row r="10" spans="1:27">
      <c r="A10" s="333" t="s">
        <v>92</v>
      </c>
      <c r="B10" s="334"/>
      <c r="C10" s="334"/>
      <c r="D10" s="334"/>
      <c r="E10" s="334"/>
      <c r="F10" s="334"/>
      <c r="G10" s="334"/>
      <c r="H10" s="334"/>
      <c r="I10" s="334"/>
      <c r="J10" s="334"/>
      <c r="K10" s="334"/>
      <c r="L10" s="334"/>
      <c r="M10" s="335"/>
      <c r="N10" s="374" t="s">
        <v>93</v>
      </c>
      <c r="O10" s="375"/>
      <c r="P10" s="375"/>
      <c r="Q10" s="375"/>
      <c r="R10" s="376"/>
      <c r="S10" s="375" t="s">
        <v>94</v>
      </c>
      <c r="T10" s="375"/>
      <c r="U10" s="375"/>
      <c r="V10" s="375"/>
      <c r="W10" s="375"/>
      <c r="X10" s="375"/>
      <c r="Y10" s="375"/>
      <c r="Z10" s="376"/>
      <c r="AA10" s="111"/>
    </row>
    <row r="11" spans="1:27">
      <c r="A11" s="481" t="s">
        <v>95</v>
      </c>
      <c r="B11" s="481"/>
      <c r="C11" s="481"/>
      <c r="D11" s="481"/>
      <c r="E11" s="481"/>
      <c r="F11" s="481"/>
      <c r="G11" s="481"/>
      <c r="H11" s="481"/>
      <c r="I11" s="481"/>
      <c r="J11" s="481"/>
      <c r="K11" s="481"/>
      <c r="L11" s="481"/>
      <c r="M11" s="481"/>
      <c r="N11" s="482" t="s">
        <v>96</v>
      </c>
      <c r="O11" s="482"/>
      <c r="P11" s="482"/>
      <c r="Q11" s="482"/>
      <c r="R11" s="482"/>
      <c r="S11" s="374" t="s">
        <v>97</v>
      </c>
      <c r="T11" s="375"/>
      <c r="U11" s="375"/>
      <c r="V11" s="376"/>
      <c r="W11" s="374" t="s">
        <v>98</v>
      </c>
      <c r="X11" s="375"/>
      <c r="Y11" s="375"/>
      <c r="Z11" s="376"/>
      <c r="AA11" s="111"/>
    </row>
    <row r="12" spans="1:27">
      <c r="A12" s="481"/>
      <c r="B12" s="481"/>
      <c r="C12" s="481"/>
      <c r="D12" s="481"/>
      <c r="E12" s="481"/>
      <c r="F12" s="481"/>
      <c r="G12" s="481"/>
      <c r="H12" s="481"/>
      <c r="I12" s="481"/>
      <c r="J12" s="481"/>
      <c r="K12" s="481"/>
      <c r="L12" s="481"/>
      <c r="M12" s="481"/>
      <c r="N12" s="482"/>
      <c r="O12" s="482"/>
      <c r="P12" s="482"/>
      <c r="Q12" s="482"/>
      <c r="R12" s="482"/>
      <c r="S12" s="483">
        <v>45017</v>
      </c>
      <c r="T12" s="484"/>
      <c r="U12" s="484"/>
      <c r="V12" s="485"/>
      <c r="W12" s="486">
        <v>45382</v>
      </c>
      <c r="X12" s="487"/>
      <c r="Y12" s="487"/>
      <c r="Z12" s="488"/>
      <c r="AA12" s="112"/>
    </row>
    <row r="13" spans="1:27" ht="46.5" customHeight="1">
      <c r="A13" s="368" t="s">
        <v>99</v>
      </c>
      <c r="B13" s="369"/>
      <c r="C13" s="370"/>
      <c r="D13" s="371" t="s">
        <v>100</v>
      </c>
      <c r="E13" s="372"/>
      <c r="F13" s="372"/>
      <c r="G13" s="372"/>
      <c r="H13" s="372"/>
      <c r="I13" s="372"/>
      <c r="J13" s="372"/>
      <c r="K13" s="372"/>
      <c r="L13" s="372"/>
      <c r="M13" s="373"/>
      <c r="N13" s="371" t="s">
        <v>101</v>
      </c>
      <c r="O13" s="372"/>
      <c r="P13" s="372"/>
      <c r="Q13" s="372"/>
      <c r="R13" s="372"/>
      <c r="S13" s="372"/>
      <c r="T13" s="373"/>
      <c r="U13" s="371" t="s">
        <v>102</v>
      </c>
      <c r="V13" s="372"/>
      <c r="W13" s="372"/>
      <c r="X13" s="372"/>
      <c r="Y13" s="372"/>
      <c r="Z13" s="373"/>
      <c r="AA13" s="113"/>
    </row>
    <row r="14" spans="1:27">
      <c r="A14" s="336" t="s">
        <v>103</v>
      </c>
      <c r="B14" s="332"/>
      <c r="C14" s="337"/>
      <c r="D14" s="347">
        <v>0</v>
      </c>
      <c r="E14" s="348"/>
      <c r="F14" s="348"/>
      <c r="G14" s="348"/>
      <c r="H14" s="348"/>
      <c r="I14" s="348"/>
      <c r="J14" s="348"/>
      <c r="K14" s="348"/>
      <c r="L14" s="348"/>
      <c r="M14" s="349"/>
      <c r="N14" s="350">
        <v>0</v>
      </c>
      <c r="O14" s="351"/>
      <c r="P14" s="351"/>
      <c r="Q14" s="351"/>
      <c r="R14" s="351"/>
      <c r="S14" s="114"/>
      <c r="T14" s="115"/>
      <c r="U14" s="350">
        <v>0</v>
      </c>
      <c r="V14" s="351"/>
      <c r="W14" s="351"/>
      <c r="X14" s="351"/>
      <c r="Y14" s="114"/>
      <c r="Z14" s="116"/>
      <c r="AA14" s="117"/>
    </row>
    <row r="15" spans="1:27">
      <c r="A15" s="336" t="s">
        <v>104</v>
      </c>
      <c r="B15" s="332"/>
      <c r="C15" s="337"/>
      <c r="D15" s="347">
        <v>0</v>
      </c>
      <c r="E15" s="348"/>
      <c r="F15" s="348"/>
      <c r="G15" s="348"/>
      <c r="H15" s="348"/>
      <c r="I15" s="348"/>
      <c r="J15" s="348"/>
      <c r="K15" s="348"/>
      <c r="L15" s="348"/>
      <c r="M15" s="349"/>
      <c r="N15" s="350">
        <v>0</v>
      </c>
      <c r="O15" s="351"/>
      <c r="P15" s="351"/>
      <c r="Q15" s="351"/>
      <c r="R15" s="351"/>
      <c r="S15" s="114"/>
      <c r="T15" s="115"/>
      <c r="U15" s="350">
        <v>0</v>
      </c>
      <c r="V15" s="351"/>
      <c r="W15" s="351"/>
      <c r="X15" s="351"/>
      <c r="Y15" s="114"/>
      <c r="Z15" s="116"/>
      <c r="AA15" s="117"/>
    </row>
    <row r="16" spans="1:27">
      <c r="A16" s="336" t="s">
        <v>105</v>
      </c>
      <c r="B16" s="332"/>
      <c r="C16" s="337"/>
      <c r="D16" s="347">
        <v>0</v>
      </c>
      <c r="E16" s="348"/>
      <c r="F16" s="348"/>
      <c r="G16" s="348"/>
      <c r="H16" s="348"/>
      <c r="I16" s="348"/>
      <c r="J16" s="348"/>
      <c r="K16" s="348"/>
      <c r="L16" s="348"/>
      <c r="M16" s="349"/>
      <c r="N16" s="350">
        <v>0</v>
      </c>
      <c r="O16" s="351"/>
      <c r="P16" s="351"/>
      <c r="Q16" s="351"/>
      <c r="R16" s="351"/>
      <c r="S16" s="114"/>
      <c r="T16" s="115"/>
      <c r="U16" s="350">
        <v>0</v>
      </c>
      <c r="V16" s="351"/>
      <c r="W16" s="351"/>
      <c r="X16" s="351"/>
      <c r="Y16" s="114"/>
      <c r="Z16" s="116"/>
      <c r="AA16" s="117"/>
    </row>
    <row r="17" spans="1:27">
      <c r="A17" s="352" t="s">
        <v>106</v>
      </c>
      <c r="B17" s="353"/>
      <c r="C17" s="354"/>
      <c r="D17" s="355">
        <v>0</v>
      </c>
      <c r="E17" s="356"/>
      <c r="F17" s="356"/>
      <c r="G17" s="356"/>
      <c r="H17" s="356"/>
      <c r="I17" s="356"/>
      <c r="J17" s="356"/>
      <c r="K17" s="356"/>
      <c r="L17" s="356"/>
      <c r="M17" s="357"/>
      <c r="N17" s="350">
        <v>0</v>
      </c>
      <c r="O17" s="351"/>
      <c r="P17" s="351"/>
      <c r="Q17" s="351"/>
      <c r="R17" s="351"/>
      <c r="S17" s="114"/>
      <c r="T17" s="115"/>
      <c r="U17" s="350"/>
      <c r="V17" s="351"/>
      <c r="W17" s="351"/>
      <c r="X17" s="351"/>
      <c r="Y17" s="114"/>
      <c r="Z17" s="116"/>
      <c r="AA17" s="117"/>
    </row>
    <row r="18" spans="1:27">
      <c r="A18" s="336" t="s">
        <v>107</v>
      </c>
      <c r="B18" s="332"/>
      <c r="C18" s="332"/>
      <c r="D18" s="118"/>
      <c r="E18" s="118"/>
      <c r="F18" s="118"/>
      <c r="G18" s="118"/>
      <c r="H18" s="118"/>
      <c r="I18" s="118"/>
      <c r="J18" s="118"/>
      <c r="K18" s="118"/>
      <c r="L18" s="118"/>
      <c r="M18" s="118"/>
      <c r="N18" s="358">
        <v>0</v>
      </c>
      <c r="O18" s="358"/>
      <c r="P18" s="358"/>
      <c r="Q18" s="358"/>
      <c r="R18" s="358"/>
      <c r="S18" s="119"/>
      <c r="T18" s="119"/>
      <c r="U18" s="358">
        <v>0</v>
      </c>
      <c r="V18" s="358"/>
      <c r="W18" s="358"/>
      <c r="X18" s="358"/>
      <c r="Y18" s="119"/>
      <c r="Z18" s="116"/>
      <c r="AA18" s="117"/>
    </row>
    <row r="19" spans="1:27">
      <c r="A19" s="399" t="s">
        <v>108</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1"/>
      <c r="AA19" s="120"/>
    </row>
    <row r="20" spans="1:27">
      <c r="A20" s="121" t="s">
        <v>109</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3"/>
      <c r="AA20" s="107"/>
    </row>
    <row r="21" spans="1:27">
      <c r="A21" s="124">
        <v>1</v>
      </c>
      <c r="B21" s="125" t="s">
        <v>110</v>
      </c>
      <c r="C21" s="126"/>
      <c r="D21" s="126"/>
      <c r="E21" s="126"/>
      <c r="F21" s="126"/>
      <c r="G21" s="126"/>
      <c r="H21" s="126"/>
      <c r="I21" s="126"/>
      <c r="J21" s="126"/>
      <c r="K21" s="126"/>
      <c r="L21" s="126"/>
      <c r="M21" s="126"/>
      <c r="N21" s="127"/>
      <c r="O21" s="126"/>
      <c r="P21" s="126"/>
      <c r="Q21" s="126"/>
      <c r="R21" s="126"/>
      <c r="S21" s="128"/>
      <c r="T21" s="129"/>
      <c r="U21" s="129"/>
      <c r="V21" s="129"/>
      <c r="W21" s="129"/>
      <c r="X21" s="129"/>
      <c r="Y21" s="129"/>
      <c r="Z21" s="130"/>
      <c r="AA21" s="131"/>
    </row>
    <row r="22" spans="1:27">
      <c r="A22" s="124"/>
      <c r="B22" s="132" t="s">
        <v>111</v>
      </c>
      <c r="C22" s="393" t="s">
        <v>112</v>
      </c>
      <c r="D22" s="393"/>
      <c r="E22" s="393"/>
      <c r="F22" s="393"/>
      <c r="G22" s="393"/>
      <c r="H22" s="393"/>
      <c r="I22" s="393"/>
      <c r="J22" s="393"/>
      <c r="K22" s="393"/>
      <c r="L22" s="393"/>
      <c r="M22" s="393"/>
      <c r="N22" s="133" t="s">
        <v>113</v>
      </c>
      <c r="O22" s="402">
        <f>'ArthikDisha IT CAL FY 23-24'!E10</f>
        <v>1500000</v>
      </c>
      <c r="P22" s="402"/>
      <c r="Q22" s="402"/>
      <c r="R22" s="402"/>
      <c r="S22" s="131"/>
      <c r="T22" s="403"/>
      <c r="U22" s="403"/>
      <c r="V22" s="403"/>
      <c r="W22" s="131"/>
      <c r="X22" s="131"/>
      <c r="Y22" s="131"/>
      <c r="Z22" s="134"/>
      <c r="AA22" s="131"/>
    </row>
    <row r="23" spans="1:27" ht="25.5" customHeight="1">
      <c r="A23" s="124"/>
      <c r="B23" s="132" t="s">
        <v>114</v>
      </c>
      <c r="C23" s="404" t="s">
        <v>115</v>
      </c>
      <c r="D23" s="404"/>
      <c r="E23" s="404"/>
      <c r="F23" s="404"/>
      <c r="G23" s="404"/>
      <c r="H23" s="404"/>
      <c r="I23" s="404"/>
      <c r="J23" s="404"/>
      <c r="K23" s="404"/>
      <c r="L23" s="404"/>
      <c r="M23" s="404"/>
      <c r="N23" s="133" t="s">
        <v>113</v>
      </c>
      <c r="O23" s="394">
        <v>0</v>
      </c>
      <c r="P23" s="395"/>
      <c r="Q23" s="395"/>
      <c r="R23" s="395"/>
      <c r="S23" s="131"/>
      <c r="T23" s="403"/>
      <c r="U23" s="403"/>
      <c r="V23" s="403"/>
      <c r="W23" s="131"/>
      <c r="X23" s="131"/>
      <c r="Y23" s="131"/>
      <c r="Z23" s="134"/>
      <c r="AA23" s="131"/>
    </row>
    <row r="24" spans="1:27" ht="29.25" customHeight="1">
      <c r="A24" s="124"/>
      <c r="B24" s="132" t="s">
        <v>116</v>
      </c>
      <c r="C24" s="393" t="s">
        <v>117</v>
      </c>
      <c r="D24" s="393"/>
      <c r="E24" s="393"/>
      <c r="F24" s="393"/>
      <c r="G24" s="393"/>
      <c r="H24" s="393"/>
      <c r="I24" s="393"/>
      <c r="J24" s="393"/>
      <c r="K24" s="393"/>
      <c r="L24" s="393"/>
      <c r="M24" s="393"/>
      <c r="N24" s="133" t="s">
        <v>113</v>
      </c>
      <c r="O24" s="394">
        <v>0</v>
      </c>
      <c r="P24" s="395"/>
      <c r="Q24" s="395"/>
      <c r="R24" s="395"/>
      <c r="S24" s="131"/>
      <c r="T24" s="396"/>
      <c r="U24" s="396"/>
      <c r="V24" s="396"/>
      <c r="W24" s="131"/>
      <c r="X24" s="131"/>
      <c r="Y24" s="131"/>
      <c r="Z24" s="134"/>
      <c r="AA24" s="131"/>
    </row>
    <row r="25" spans="1:27">
      <c r="A25" s="135"/>
      <c r="B25" s="121" t="s">
        <v>118</v>
      </c>
      <c r="C25" s="122" t="s">
        <v>107</v>
      </c>
      <c r="D25" s="122"/>
      <c r="E25" s="122"/>
      <c r="F25" s="122"/>
      <c r="G25" s="122"/>
      <c r="H25" s="122"/>
      <c r="I25" s="122"/>
      <c r="J25" s="122"/>
      <c r="K25" s="122"/>
      <c r="L25" s="122"/>
      <c r="M25" s="122"/>
      <c r="N25" s="136" t="s">
        <v>113</v>
      </c>
      <c r="O25" s="137"/>
      <c r="P25" s="137"/>
      <c r="Q25" s="137"/>
      <c r="R25" s="137"/>
      <c r="S25" s="397">
        <f>O22+O23+O24</f>
        <v>1500000</v>
      </c>
      <c r="T25" s="397"/>
      <c r="U25" s="397"/>
      <c r="V25" s="397"/>
      <c r="W25" s="138"/>
      <c r="X25" s="129"/>
      <c r="Y25" s="129"/>
      <c r="Z25" s="130"/>
      <c r="AA25" s="131"/>
    </row>
    <row r="26" spans="1:27" ht="15" customHeight="1">
      <c r="A26" s="139">
        <v>2</v>
      </c>
      <c r="B26" s="490" t="s">
        <v>211</v>
      </c>
      <c r="C26" s="491"/>
      <c r="D26" s="491"/>
      <c r="E26" s="491"/>
      <c r="F26" s="491"/>
      <c r="G26" s="491"/>
      <c r="H26" s="491"/>
      <c r="I26" s="491"/>
      <c r="J26" s="491"/>
      <c r="K26" s="491"/>
      <c r="L26" s="491"/>
      <c r="M26" s="492"/>
      <c r="N26" s="141"/>
      <c r="O26" s="398">
        <f>'ArthikDisha IT CAL FY 23-24'!E13</f>
        <v>50000</v>
      </c>
      <c r="P26" s="398"/>
      <c r="Q26" s="398"/>
      <c r="R26" s="398"/>
      <c r="S26" s="126"/>
      <c r="T26" s="142"/>
      <c r="U26" s="142"/>
      <c r="V26" s="142"/>
      <c r="W26" s="126"/>
      <c r="X26" s="126"/>
      <c r="Y26" s="126"/>
      <c r="Z26" s="143"/>
      <c r="AA26" s="107"/>
    </row>
    <row r="27" spans="1:27" ht="15" customHeight="1">
      <c r="A27" s="144"/>
      <c r="B27" s="493" t="s">
        <v>13</v>
      </c>
      <c r="C27" s="494"/>
      <c r="D27" s="494"/>
      <c r="E27" s="494"/>
      <c r="F27" s="494"/>
      <c r="G27" s="494"/>
      <c r="H27" s="494"/>
      <c r="I27" s="494"/>
      <c r="J27" s="494"/>
      <c r="K27" s="494"/>
      <c r="L27" s="494"/>
      <c r="M27" s="495"/>
      <c r="N27" s="141" t="s">
        <v>113</v>
      </c>
      <c r="O27" s="398">
        <f>'ArthikDisha IT CAL FY 23-24'!E14</f>
        <v>0</v>
      </c>
      <c r="P27" s="398"/>
      <c r="Q27" s="398"/>
      <c r="R27" s="398"/>
      <c r="S27" s="145"/>
      <c r="T27" s="146"/>
      <c r="U27" s="107"/>
      <c r="V27" s="107"/>
      <c r="W27" s="107"/>
      <c r="X27" s="107"/>
      <c r="Y27" s="107"/>
      <c r="Z27" s="147"/>
      <c r="AA27" s="107"/>
    </row>
    <row r="28" spans="1:27" ht="15" customHeight="1">
      <c r="A28" s="144"/>
      <c r="B28" s="493" t="s">
        <v>15</v>
      </c>
      <c r="C28" s="494"/>
      <c r="D28" s="494"/>
      <c r="E28" s="494"/>
      <c r="F28" s="494"/>
      <c r="G28" s="494"/>
      <c r="H28" s="494"/>
      <c r="I28" s="494"/>
      <c r="J28" s="494"/>
      <c r="K28" s="494"/>
      <c r="L28" s="494"/>
      <c r="M28" s="495"/>
      <c r="N28" s="141"/>
      <c r="O28" s="398">
        <f>'ArthikDisha IT CAL FY 23-24'!E15</f>
        <v>0</v>
      </c>
      <c r="P28" s="398"/>
      <c r="Q28" s="398"/>
      <c r="R28" s="398"/>
      <c r="S28" s="145"/>
      <c r="T28" s="146"/>
      <c r="U28" s="107"/>
      <c r="V28" s="107"/>
      <c r="W28" s="107"/>
      <c r="X28" s="107"/>
      <c r="Y28" s="107"/>
      <c r="Z28" s="147"/>
      <c r="AA28" s="107"/>
    </row>
    <row r="29" spans="1:27" ht="15" customHeight="1">
      <c r="A29" s="144"/>
      <c r="B29" s="493" t="s">
        <v>16</v>
      </c>
      <c r="C29" s="494"/>
      <c r="D29" s="494"/>
      <c r="E29" s="494"/>
      <c r="F29" s="494"/>
      <c r="G29" s="494"/>
      <c r="H29" s="494"/>
      <c r="I29" s="494"/>
      <c r="J29" s="494"/>
      <c r="K29" s="494"/>
      <c r="L29" s="494"/>
      <c r="M29" s="495"/>
      <c r="N29" s="141"/>
      <c r="O29" s="398">
        <f>'ArthikDisha IT CAL FY 23-24'!E16</f>
        <v>0</v>
      </c>
      <c r="P29" s="398"/>
      <c r="Q29" s="398"/>
      <c r="R29" s="398"/>
      <c r="S29" s="145"/>
      <c r="T29" s="146"/>
      <c r="U29" s="107"/>
      <c r="V29" s="107"/>
      <c r="W29" s="107"/>
      <c r="X29" s="107"/>
      <c r="Y29" s="107"/>
      <c r="Z29" s="147"/>
      <c r="AA29" s="107"/>
    </row>
    <row r="30" spans="1:27" ht="15" customHeight="1">
      <c r="A30" s="144"/>
      <c r="B30" s="493" t="s">
        <v>17</v>
      </c>
      <c r="C30" s="494"/>
      <c r="D30" s="494"/>
      <c r="E30" s="494"/>
      <c r="F30" s="494"/>
      <c r="G30" s="494"/>
      <c r="H30" s="494"/>
      <c r="I30" s="494"/>
      <c r="J30" s="494"/>
      <c r="K30" s="494"/>
      <c r="L30" s="494"/>
      <c r="M30" s="495"/>
      <c r="N30" s="141"/>
      <c r="O30" s="398">
        <f>'ArthikDisha IT CAL FY 23-24'!E17</f>
        <v>0</v>
      </c>
      <c r="P30" s="398"/>
      <c r="Q30" s="398"/>
      <c r="R30" s="398"/>
      <c r="S30" s="145"/>
      <c r="T30" s="146"/>
      <c r="U30" s="107"/>
      <c r="V30" s="107"/>
      <c r="W30" s="107"/>
      <c r="X30" s="107"/>
      <c r="Y30" s="107"/>
      <c r="Z30" s="147"/>
      <c r="AA30" s="107"/>
    </row>
    <row r="31" spans="1:27" ht="15" customHeight="1">
      <c r="A31" s="144"/>
      <c r="B31" s="493" t="s">
        <v>212</v>
      </c>
      <c r="C31" s="494"/>
      <c r="D31" s="494"/>
      <c r="E31" s="494"/>
      <c r="F31" s="494"/>
      <c r="G31" s="494"/>
      <c r="H31" s="494"/>
      <c r="I31" s="494"/>
      <c r="J31" s="494"/>
      <c r="K31" s="494"/>
      <c r="L31" s="494"/>
      <c r="M31" s="495"/>
      <c r="N31" s="141"/>
      <c r="O31" s="398">
        <f>'ArthikDisha IT CAL FY 23-24'!E18</f>
        <v>0</v>
      </c>
      <c r="P31" s="398"/>
      <c r="Q31" s="398"/>
      <c r="R31" s="398"/>
      <c r="S31" s="145"/>
      <c r="T31" s="146"/>
      <c r="U31" s="107"/>
      <c r="V31" s="107"/>
      <c r="W31" s="107"/>
      <c r="X31" s="107"/>
      <c r="Y31" s="107"/>
      <c r="Z31" s="147"/>
      <c r="AA31" s="107"/>
    </row>
    <row r="32" spans="1:27">
      <c r="A32" s="135"/>
      <c r="B32" s="157"/>
      <c r="C32" s="151"/>
      <c r="D32" s="151"/>
      <c r="E32" s="151"/>
      <c r="F32" s="151"/>
      <c r="G32" s="151"/>
      <c r="H32" s="151"/>
      <c r="I32" s="151"/>
      <c r="J32" s="151"/>
      <c r="K32" s="151"/>
      <c r="L32" s="151"/>
      <c r="M32" s="236" t="s">
        <v>123</v>
      </c>
      <c r="N32" s="150" t="s">
        <v>113</v>
      </c>
      <c r="O32" s="496"/>
      <c r="P32" s="417"/>
      <c r="Q32" s="417"/>
      <c r="R32" s="417"/>
      <c r="S32" s="416">
        <f>O26+O27+O28+O29+O30+O31</f>
        <v>50000</v>
      </c>
      <c r="T32" s="416"/>
      <c r="U32" s="416"/>
      <c r="V32" s="416"/>
      <c r="W32" s="151"/>
      <c r="X32" s="151"/>
      <c r="Y32" s="151"/>
      <c r="Z32" s="152"/>
      <c r="AA32" s="107"/>
    </row>
    <row r="33" spans="1:37">
      <c r="A33" s="153">
        <v>3</v>
      </c>
      <c r="B33" s="121" t="s">
        <v>124</v>
      </c>
      <c r="C33" s="122"/>
      <c r="D33" s="122"/>
      <c r="E33" s="122"/>
      <c r="F33" s="122"/>
      <c r="G33" s="122"/>
      <c r="H33" s="122"/>
      <c r="I33" s="122"/>
      <c r="J33" s="122"/>
      <c r="K33" s="122"/>
      <c r="L33" s="122"/>
      <c r="M33" s="122"/>
      <c r="N33" s="150" t="s">
        <v>113</v>
      </c>
      <c r="O33" s="154"/>
      <c r="P33" s="154"/>
      <c r="Q33" s="154"/>
      <c r="R33" s="154"/>
      <c r="S33" s="416">
        <f>S25-S32</f>
        <v>1450000</v>
      </c>
      <c r="T33" s="416"/>
      <c r="U33" s="416"/>
      <c r="V33" s="416"/>
      <c r="W33" s="151"/>
      <c r="X33" s="151"/>
      <c r="Y33" s="151"/>
      <c r="Z33" s="152"/>
      <c r="AA33" s="107"/>
    </row>
    <row r="34" spans="1:37">
      <c r="A34" s="139">
        <v>6</v>
      </c>
      <c r="B34" s="121" t="s">
        <v>129</v>
      </c>
      <c r="C34" s="122"/>
      <c r="D34" s="122"/>
      <c r="E34" s="122"/>
      <c r="F34" s="122"/>
      <c r="G34" s="122"/>
      <c r="H34" s="122"/>
      <c r="I34" s="122"/>
      <c r="J34" s="122"/>
      <c r="K34" s="122"/>
      <c r="L34" s="122"/>
      <c r="M34" s="122"/>
      <c r="N34" s="136" t="s">
        <v>113</v>
      </c>
      <c r="O34" s="164"/>
      <c r="P34" s="164"/>
      <c r="Q34" s="164"/>
      <c r="R34" s="164"/>
      <c r="S34" s="122"/>
      <c r="T34" s="122"/>
      <c r="U34" s="122"/>
      <c r="V34" s="405">
        <f>S33</f>
        <v>1450000</v>
      </c>
      <c r="W34" s="405"/>
      <c r="X34" s="405"/>
      <c r="Y34" s="405"/>
      <c r="Z34" s="165"/>
      <c r="AA34" s="166"/>
    </row>
    <row r="35" spans="1:37">
      <c r="A35" s="155">
        <v>7</v>
      </c>
      <c r="B35" s="148" t="s">
        <v>130</v>
      </c>
      <c r="C35" s="107"/>
      <c r="D35" s="107"/>
      <c r="E35" s="107"/>
      <c r="F35" s="107"/>
      <c r="G35" s="107"/>
      <c r="H35" s="107"/>
      <c r="I35" s="107"/>
      <c r="J35" s="107"/>
      <c r="K35" s="107"/>
      <c r="L35" s="107"/>
      <c r="M35" s="107"/>
      <c r="N35" s="133"/>
      <c r="O35" s="156"/>
      <c r="P35" s="156"/>
      <c r="Q35" s="156"/>
      <c r="R35" s="156"/>
      <c r="S35" s="107"/>
      <c r="T35" s="107"/>
      <c r="U35" s="107"/>
      <c r="V35" s="107"/>
      <c r="W35" s="163"/>
      <c r="X35" s="163"/>
      <c r="Y35" s="163"/>
      <c r="Z35" s="167"/>
      <c r="AA35" s="163"/>
    </row>
    <row r="36" spans="1:37">
      <c r="A36" s="124"/>
      <c r="B36" s="148" t="s">
        <v>111</v>
      </c>
      <c r="C36" s="168" t="s">
        <v>131</v>
      </c>
      <c r="D36" s="107"/>
      <c r="E36" s="107"/>
      <c r="F36" s="107"/>
      <c r="G36" s="107"/>
      <c r="H36" s="107"/>
      <c r="I36" s="107"/>
      <c r="J36" s="107"/>
      <c r="K36" s="107"/>
      <c r="L36" s="107"/>
      <c r="M36" s="107"/>
      <c r="N36" s="133" t="s">
        <v>113</v>
      </c>
      <c r="O36" s="398">
        <f>'[1]Income Tax Calc. F.Y 2023-24'!C43</f>
        <v>0</v>
      </c>
      <c r="P36" s="398"/>
      <c r="Q36" s="398"/>
      <c r="R36" s="398"/>
      <c r="S36" s="107"/>
      <c r="T36" s="107"/>
      <c r="U36" s="107"/>
      <c r="V36" s="424">
        <f>'ArthikDisha IT CAL FY 23-24'!E11</f>
        <v>50000</v>
      </c>
      <c r="W36" s="424"/>
      <c r="X36" s="424"/>
      <c r="Y36" s="424"/>
      <c r="Z36" s="167"/>
      <c r="AA36" s="163"/>
    </row>
    <row r="37" spans="1:37">
      <c r="A37" s="153">
        <v>8</v>
      </c>
      <c r="B37" s="121" t="s">
        <v>213</v>
      </c>
      <c r="C37" s="122"/>
      <c r="D37" s="122"/>
      <c r="E37" s="122"/>
      <c r="F37" s="122"/>
      <c r="G37" s="122"/>
      <c r="H37" s="122"/>
      <c r="I37" s="122"/>
      <c r="J37" s="122"/>
      <c r="K37" s="122"/>
      <c r="L37" s="122"/>
      <c r="M37" s="122"/>
      <c r="N37" s="136" t="s">
        <v>113</v>
      </c>
      <c r="O37" s="122"/>
      <c r="P37" s="122"/>
      <c r="Q37" s="122"/>
      <c r="R37" s="122"/>
      <c r="S37" s="122"/>
      <c r="T37" s="122"/>
      <c r="U37" s="122"/>
      <c r="V37" s="406">
        <f>'ArthikDisha IT CAL FY 23-24'!E19</f>
        <v>1500000</v>
      </c>
      <c r="W37" s="406"/>
      <c r="X37" s="406"/>
      <c r="Y37" s="406"/>
      <c r="Z37" s="165"/>
      <c r="AA37" s="166"/>
    </row>
    <row r="38" spans="1:37">
      <c r="A38" s="155">
        <v>12</v>
      </c>
      <c r="B38" s="157" t="s">
        <v>214</v>
      </c>
      <c r="C38" s="122"/>
      <c r="D38" s="122"/>
      <c r="E38" s="122"/>
      <c r="F38" s="122"/>
      <c r="G38" s="122"/>
      <c r="H38" s="122"/>
      <c r="I38" s="122"/>
      <c r="J38" s="122"/>
      <c r="K38" s="122"/>
      <c r="L38" s="122"/>
      <c r="M38" s="122"/>
      <c r="N38" s="122"/>
      <c r="O38" s="122"/>
      <c r="P38" s="122"/>
      <c r="Q38" s="122"/>
      <c r="R38" s="122"/>
      <c r="S38" s="187"/>
      <c r="T38" s="188"/>
      <c r="U38" s="136" t="s">
        <v>113</v>
      </c>
      <c r="V38" s="405">
        <f>'ArthikDisha IT CAL FY 23-24'!E20</f>
        <v>0</v>
      </c>
      <c r="W38" s="405"/>
      <c r="X38" s="405"/>
      <c r="Y38" s="405"/>
      <c r="Z38" s="165"/>
      <c r="AA38" s="166"/>
      <c r="AK38" s="191">
        <f>'[1]Income Tax Calc. F.Y 2023-24'!E76</f>
        <v>0</v>
      </c>
    </row>
    <row r="39" spans="1:37">
      <c r="A39" s="124"/>
      <c r="B39" s="121" t="s">
        <v>173</v>
      </c>
      <c r="C39" s="122"/>
      <c r="D39" s="122"/>
      <c r="E39" s="122"/>
      <c r="F39" s="122"/>
      <c r="G39" s="122"/>
      <c r="H39" s="122"/>
      <c r="I39" s="122"/>
      <c r="J39" s="122"/>
      <c r="K39" s="122"/>
      <c r="L39" s="122"/>
      <c r="M39" s="122"/>
      <c r="N39" s="122"/>
      <c r="O39" s="122"/>
      <c r="P39" s="122"/>
      <c r="Q39" s="122"/>
      <c r="R39" s="122"/>
      <c r="S39" s="187"/>
      <c r="T39" s="188"/>
      <c r="U39" s="136"/>
      <c r="V39" s="330">
        <f>'ArthikDisha IT CAL FY 23-24'!E21</f>
        <v>150000</v>
      </c>
      <c r="W39" s="331"/>
      <c r="X39" s="331"/>
      <c r="Y39" s="331"/>
      <c r="Z39" s="237"/>
      <c r="AA39" s="166"/>
      <c r="AK39" s="191"/>
    </row>
    <row r="40" spans="1:37" ht="15.75">
      <c r="A40" s="124"/>
      <c r="B40" s="238" t="s">
        <v>216</v>
      </c>
      <c r="C40" s="239"/>
      <c r="D40" s="239"/>
      <c r="E40" s="239"/>
      <c r="F40" s="239"/>
      <c r="G40" s="239"/>
      <c r="H40" s="239"/>
      <c r="I40" s="239"/>
      <c r="J40" s="239"/>
      <c r="K40" s="239"/>
      <c r="L40" s="239"/>
      <c r="M40" s="239"/>
      <c r="N40" s="239"/>
      <c r="O40" s="239"/>
      <c r="P40" s="239"/>
      <c r="Q40" s="239"/>
      <c r="R40" s="239"/>
      <c r="S40" s="187"/>
      <c r="T40" s="188"/>
      <c r="U40" s="136"/>
      <c r="V40" s="330">
        <f>'ArthikDisha IT CAL FY 23-24'!E22</f>
        <v>0</v>
      </c>
      <c r="W40" s="331"/>
      <c r="X40" s="331"/>
      <c r="Y40" s="331"/>
      <c r="Z40" s="237"/>
      <c r="AA40" s="166"/>
      <c r="AK40" s="191"/>
    </row>
    <row r="41" spans="1:37">
      <c r="A41" s="155">
        <v>13</v>
      </c>
      <c r="B41" s="121" t="s">
        <v>175</v>
      </c>
      <c r="C41" s="122"/>
      <c r="D41" s="122"/>
      <c r="E41" s="122"/>
      <c r="F41" s="122"/>
      <c r="G41" s="122"/>
      <c r="H41" s="122"/>
      <c r="I41" s="122"/>
      <c r="J41" s="122"/>
      <c r="K41" s="122"/>
      <c r="L41" s="122"/>
      <c r="M41" s="122"/>
      <c r="N41" s="122"/>
      <c r="O41" s="122"/>
      <c r="P41" s="122"/>
      <c r="Q41" s="122"/>
      <c r="R41" s="122"/>
      <c r="S41" s="187"/>
      <c r="T41" s="188"/>
      <c r="U41" s="136" t="s">
        <v>113</v>
      </c>
      <c r="V41" s="330">
        <f>'ArthikDisha IT CAL FY 23-24'!E23</f>
        <v>6000</v>
      </c>
      <c r="W41" s="331"/>
      <c r="X41" s="331"/>
      <c r="Y41" s="331"/>
      <c r="Z41" s="237"/>
      <c r="AA41" s="166"/>
    </row>
    <row r="42" spans="1:37">
      <c r="A42" s="155">
        <v>14</v>
      </c>
      <c r="B42" s="121" t="s">
        <v>176</v>
      </c>
      <c r="C42" s="122"/>
      <c r="D42" s="122"/>
      <c r="E42" s="122"/>
      <c r="F42" s="122"/>
      <c r="G42" s="122"/>
      <c r="H42" s="122"/>
      <c r="I42" s="122"/>
      <c r="J42" s="122"/>
      <c r="K42" s="122"/>
      <c r="L42" s="122"/>
      <c r="M42" s="122"/>
      <c r="N42" s="122"/>
      <c r="O42" s="122"/>
      <c r="P42" s="122"/>
      <c r="Q42" s="122"/>
      <c r="R42" s="122"/>
      <c r="S42" s="187"/>
      <c r="T42" s="188"/>
      <c r="U42" s="136" t="s">
        <v>113</v>
      </c>
      <c r="V42" s="405">
        <f>'ArthikDisha IT CAL FY 23-24'!E24</f>
        <v>156000</v>
      </c>
      <c r="W42" s="405"/>
      <c r="X42" s="405"/>
      <c r="Y42" s="405"/>
      <c r="Z42" s="165"/>
      <c r="AA42" s="166"/>
      <c r="AC42" s="191">
        <f>'[1]Income Tax Calc. F.Y 2023-24'!E80</f>
        <v>16640</v>
      </c>
    </row>
    <row r="43" spans="1:37">
      <c r="A43" s="155">
        <v>15</v>
      </c>
      <c r="B43" s="122" t="s">
        <v>177</v>
      </c>
      <c r="C43" s="126"/>
      <c r="D43" s="126"/>
      <c r="E43" s="126"/>
      <c r="F43" s="126"/>
      <c r="G43" s="126"/>
      <c r="H43" s="126"/>
      <c r="I43" s="126"/>
      <c r="J43" s="126"/>
      <c r="K43" s="126"/>
      <c r="L43" s="126"/>
      <c r="M43" s="126"/>
      <c r="N43" s="126"/>
      <c r="O43" s="126"/>
      <c r="P43" s="126"/>
      <c r="Q43" s="126"/>
      <c r="R43" s="126"/>
      <c r="S43" s="126"/>
      <c r="T43" s="179"/>
      <c r="U43" s="122"/>
      <c r="V43" s="233"/>
      <c r="W43" s="234"/>
      <c r="X43" s="233"/>
      <c r="Y43" s="233"/>
      <c r="Z43" s="194"/>
      <c r="AA43" s="163"/>
    </row>
    <row r="44" spans="1:37">
      <c r="A44" s="124"/>
      <c r="B44" s="195" t="s">
        <v>178</v>
      </c>
      <c r="C44" s="428" t="s">
        <v>179</v>
      </c>
      <c r="D44" s="429"/>
      <c r="E44" s="429"/>
      <c r="F44" s="430">
        <v>0</v>
      </c>
      <c r="G44" s="430"/>
      <c r="H44" s="431"/>
      <c r="I44" s="429" t="s">
        <v>180</v>
      </c>
      <c r="J44" s="429"/>
      <c r="K44" s="429"/>
      <c r="L44" s="430">
        <v>0</v>
      </c>
      <c r="M44" s="430"/>
      <c r="N44" s="431"/>
      <c r="O44" s="428" t="s">
        <v>181</v>
      </c>
      <c r="P44" s="429"/>
      <c r="Q44" s="429"/>
      <c r="R44" s="430">
        <v>0</v>
      </c>
      <c r="S44" s="430"/>
      <c r="T44" s="431"/>
      <c r="U44" s="136" t="s">
        <v>113</v>
      </c>
      <c r="V44" s="405">
        <v>0</v>
      </c>
      <c r="W44" s="405"/>
      <c r="X44" s="405"/>
      <c r="Y44" s="405"/>
      <c r="Z44" s="165"/>
      <c r="AA44" s="166"/>
      <c r="AK44" s="103">
        <f>IF(V42&gt;=V47,V42-V47)</f>
        <v>146000</v>
      </c>
    </row>
    <row r="45" spans="1:37">
      <c r="A45" s="124"/>
      <c r="B45" s="108" t="s">
        <v>182</v>
      </c>
      <c r="C45" s="125"/>
      <c r="D45" s="126" t="s">
        <v>183</v>
      </c>
      <c r="E45" s="126"/>
      <c r="F45" s="126"/>
      <c r="G45" s="126"/>
      <c r="H45" s="126"/>
      <c r="I45" s="126"/>
      <c r="J45" s="126"/>
      <c r="K45" s="126"/>
      <c r="L45" s="126"/>
      <c r="M45" s="126"/>
      <c r="N45" s="126"/>
      <c r="O45" s="126"/>
      <c r="P45" s="126"/>
      <c r="Q45" s="126"/>
      <c r="R45" s="126"/>
      <c r="S45" s="126"/>
      <c r="T45" s="196"/>
      <c r="U45" s="136" t="s">
        <v>113</v>
      </c>
      <c r="V45" s="405">
        <v>0</v>
      </c>
      <c r="W45" s="405"/>
      <c r="X45" s="405"/>
      <c r="Y45" s="405"/>
      <c r="Z45" s="165"/>
      <c r="AA45" s="166"/>
      <c r="AK45" s="103" t="b">
        <f>IF(V42&lt;=V47,V42-V47)</f>
        <v>0</v>
      </c>
    </row>
    <row r="46" spans="1:37">
      <c r="A46" s="135"/>
      <c r="B46" s="121" t="s">
        <v>184</v>
      </c>
      <c r="C46" s="122"/>
      <c r="D46" s="122"/>
      <c r="E46" s="122"/>
      <c r="F46" s="122"/>
      <c r="G46" s="122"/>
      <c r="H46" s="122"/>
      <c r="I46" s="122"/>
      <c r="J46" s="122"/>
      <c r="K46" s="122"/>
      <c r="L46" s="122"/>
      <c r="M46" s="122"/>
      <c r="N46" s="122"/>
      <c r="O46" s="122"/>
      <c r="P46" s="122"/>
      <c r="Q46" s="122"/>
      <c r="R46" s="122"/>
      <c r="S46" s="122"/>
      <c r="T46" s="188"/>
      <c r="U46" s="136" t="s">
        <v>113</v>
      </c>
      <c r="V46" s="405">
        <f>+V44+V45</f>
        <v>0</v>
      </c>
      <c r="W46" s="405"/>
      <c r="X46" s="405"/>
      <c r="Y46" s="405"/>
      <c r="Z46" s="165"/>
      <c r="AA46" s="166"/>
    </row>
    <row r="47" spans="1:37">
      <c r="A47" s="197">
        <v>16</v>
      </c>
      <c r="B47" s="121" t="s">
        <v>185</v>
      </c>
      <c r="C47" s="122"/>
      <c r="D47" s="122"/>
      <c r="E47" s="122"/>
      <c r="F47" s="122"/>
      <c r="G47" s="122"/>
      <c r="H47" s="122"/>
      <c r="I47" s="122"/>
      <c r="J47" s="122"/>
      <c r="K47" s="122"/>
      <c r="L47" s="122"/>
      <c r="M47" s="122"/>
      <c r="N47" s="122"/>
      <c r="O47" s="122"/>
      <c r="P47" s="122"/>
      <c r="Q47" s="122"/>
      <c r="R47" s="122"/>
      <c r="S47" s="122"/>
      <c r="T47" s="188"/>
      <c r="U47" s="136" t="s">
        <v>113</v>
      </c>
      <c r="V47" s="405">
        <f>'ArthikDisha IT CAL FY 23-24'!E25</f>
        <v>10000</v>
      </c>
      <c r="W47" s="405"/>
      <c r="X47" s="405"/>
      <c r="Y47" s="405"/>
      <c r="Z47" s="165"/>
      <c r="AA47" s="166"/>
    </row>
    <row r="48" spans="1:37">
      <c r="A48" s="159">
        <v>17</v>
      </c>
      <c r="B48" s="121" t="s">
        <v>186</v>
      </c>
      <c r="C48" s="122"/>
      <c r="D48" s="122"/>
      <c r="E48" s="122"/>
      <c r="F48" s="122"/>
      <c r="G48" s="122"/>
      <c r="H48" s="122"/>
      <c r="I48" s="122"/>
      <c r="J48" s="122"/>
      <c r="K48" s="122"/>
      <c r="L48" s="122"/>
      <c r="M48" s="122"/>
      <c r="N48" s="122"/>
      <c r="O48" s="122"/>
      <c r="P48" s="122"/>
      <c r="Q48" s="122"/>
      <c r="R48" s="122"/>
      <c r="S48" s="122"/>
      <c r="T48" s="188"/>
      <c r="U48" s="136" t="s">
        <v>113</v>
      </c>
      <c r="V48" s="405">
        <f>AK52</f>
        <v>146000</v>
      </c>
      <c r="W48" s="405"/>
      <c r="X48" s="405"/>
      <c r="Y48" s="405"/>
      <c r="Z48" s="165"/>
      <c r="AA48" s="166"/>
    </row>
    <row r="49" spans="1:37">
      <c r="A49" s="444" t="s">
        <v>187</v>
      </c>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198"/>
      <c r="AK49" s="191"/>
    </row>
    <row r="50" spans="1:37">
      <c r="A50" s="336" t="s">
        <v>188</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7"/>
      <c r="AA50" s="108"/>
      <c r="AK50" s="103">
        <f>IF(AK44=FALSE,AK45,AK44)</f>
        <v>146000</v>
      </c>
    </row>
    <row r="51" spans="1:37">
      <c r="A51" s="352" t="s">
        <v>189</v>
      </c>
      <c r="B51" s="353"/>
      <c r="C51" s="434" t="s">
        <v>190</v>
      </c>
      <c r="D51" s="435"/>
      <c r="E51" s="435"/>
      <c r="F51" s="435"/>
      <c r="G51" s="436"/>
      <c r="H51" s="336" t="s">
        <v>191</v>
      </c>
      <c r="I51" s="332"/>
      <c r="J51" s="332"/>
      <c r="K51" s="332"/>
      <c r="L51" s="332"/>
      <c r="M51" s="332"/>
      <c r="N51" s="332"/>
      <c r="O51" s="332"/>
      <c r="P51" s="332"/>
      <c r="Q51" s="332"/>
      <c r="R51" s="332"/>
      <c r="S51" s="332"/>
      <c r="T51" s="332"/>
      <c r="U51" s="332"/>
      <c r="V51" s="332"/>
      <c r="W51" s="332"/>
      <c r="X51" s="332"/>
      <c r="Y51" s="332"/>
      <c r="Z51" s="337"/>
      <c r="AA51" s="108"/>
    </row>
    <row r="52" spans="1:37" ht="27.75" customHeight="1">
      <c r="A52" s="433"/>
      <c r="B52" s="396"/>
      <c r="C52" s="437"/>
      <c r="D52" s="438"/>
      <c r="E52" s="438"/>
      <c r="F52" s="438"/>
      <c r="G52" s="439"/>
      <c r="H52" s="371" t="s">
        <v>192</v>
      </c>
      <c r="I52" s="372"/>
      <c r="J52" s="372"/>
      <c r="K52" s="372"/>
      <c r="L52" s="372"/>
      <c r="M52" s="372"/>
      <c r="N52" s="372"/>
      <c r="O52" s="373"/>
      <c r="P52" s="440" t="s">
        <v>193</v>
      </c>
      <c r="Q52" s="441"/>
      <c r="R52" s="441"/>
      <c r="S52" s="441"/>
      <c r="T52" s="441"/>
      <c r="U52" s="442"/>
      <c r="V52" s="441" t="s">
        <v>194</v>
      </c>
      <c r="W52" s="441"/>
      <c r="X52" s="441"/>
      <c r="Y52" s="441"/>
      <c r="Z52" s="442"/>
      <c r="AA52" s="113"/>
      <c r="AK52" s="103">
        <f>IF(AK50=0,0,AK50)</f>
        <v>146000</v>
      </c>
    </row>
    <row r="53" spans="1:37">
      <c r="A53" s="445"/>
      <c r="B53" s="445"/>
      <c r="C53" s="446">
        <v>0</v>
      </c>
      <c r="D53" s="447"/>
      <c r="E53" s="447"/>
      <c r="F53" s="447"/>
      <c r="G53" s="199"/>
      <c r="H53" s="448">
        <v>0</v>
      </c>
      <c r="I53" s="449"/>
      <c r="J53" s="449"/>
      <c r="K53" s="449"/>
      <c r="L53" s="449"/>
      <c r="M53" s="449"/>
      <c r="N53" s="449"/>
      <c r="O53" s="450"/>
      <c r="P53" s="451"/>
      <c r="Q53" s="451"/>
      <c r="R53" s="451"/>
      <c r="S53" s="451"/>
      <c r="T53" s="451"/>
      <c r="U53" s="451"/>
      <c r="V53" s="452"/>
      <c r="W53" s="453"/>
      <c r="X53" s="453"/>
      <c r="Y53" s="453"/>
      <c r="Z53" s="454"/>
      <c r="AA53" s="200"/>
    </row>
    <row r="54" spans="1:37">
      <c r="A54" s="445">
        <v>0</v>
      </c>
      <c r="B54" s="445"/>
      <c r="C54" s="446">
        <v>0</v>
      </c>
      <c r="D54" s="447"/>
      <c r="E54" s="447"/>
      <c r="F54" s="447"/>
      <c r="G54" s="199"/>
      <c r="H54" s="448">
        <v>0</v>
      </c>
      <c r="I54" s="449"/>
      <c r="J54" s="449"/>
      <c r="K54" s="449"/>
      <c r="L54" s="449"/>
      <c r="M54" s="449"/>
      <c r="N54" s="449"/>
      <c r="O54" s="450"/>
      <c r="P54" s="451">
        <v>0</v>
      </c>
      <c r="Q54" s="451"/>
      <c r="R54" s="451"/>
      <c r="S54" s="451"/>
      <c r="T54" s="451"/>
      <c r="U54" s="451"/>
      <c r="V54" s="452">
        <v>0</v>
      </c>
      <c r="W54" s="453"/>
      <c r="X54" s="453"/>
      <c r="Y54" s="453"/>
      <c r="Z54" s="454"/>
      <c r="AA54" s="200"/>
    </row>
    <row r="55" spans="1:37">
      <c r="A55" s="445">
        <v>0</v>
      </c>
      <c r="B55" s="445"/>
      <c r="C55" s="446">
        <v>0</v>
      </c>
      <c r="D55" s="447"/>
      <c r="E55" s="447"/>
      <c r="F55" s="447"/>
      <c r="G55" s="199"/>
      <c r="H55" s="448">
        <v>0</v>
      </c>
      <c r="I55" s="449"/>
      <c r="J55" s="449"/>
      <c r="K55" s="449"/>
      <c r="L55" s="449"/>
      <c r="M55" s="449"/>
      <c r="N55" s="449"/>
      <c r="O55" s="450"/>
      <c r="P55" s="451">
        <v>0</v>
      </c>
      <c r="Q55" s="451"/>
      <c r="R55" s="451"/>
      <c r="S55" s="451"/>
      <c r="T55" s="451"/>
      <c r="U55" s="451"/>
      <c r="V55" s="452">
        <v>0</v>
      </c>
      <c r="W55" s="453"/>
      <c r="X55" s="453"/>
      <c r="Y55" s="453"/>
      <c r="Z55" s="454"/>
      <c r="AA55" s="200"/>
    </row>
    <row r="56" spans="1:37">
      <c r="A56" s="445">
        <v>0</v>
      </c>
      <c r="B56" s="445"/>
      <c r="C56" s="446">
        <v>0</v>
      </c>
      <c r="D56" s="447"/>
      <c r="E56" s="447"/>
      <c r="F56" s="447"/>
      <c r="G56" s="199"/>
      <c r="H56" s="448">
        <v>0</v>
      </c>
      <c r="I56" s="449"/>
      <c r="J56" s="449"/>
      <c r="K56" s="449"/>
      <c r="L56" s="449"/>
      <c r="M56" s="449"/>
      <c r="N56" s="449"/>
      <c r="O56" s="450"/>
      <c r="P56" s="451">
        <v>0</v>
      </c>
      <c r="Q56" s="451"/>
      <c r="R56" s="451"/>
      <c r="S56" s="451"/>
      <c r="T56" s="451"/>
      <c r="U56" s="451"/>
      <c r="V56" s="452">
        <v>0</v>
      </c>
      <c r="W56" s="453"/>
      <c r="X56" s="453"/>
      <c r="Y56" s="453"/>
      <c r="Z56" s="454"/>
      <c r="AA56" s="200"/>
    </row>
    <row r="57" spans="1:37">
      <c r="A57" s="445">
        <v>0</v>
      </c>
      <c r="B57" s="445"/>
      <c r="C57" s="446">
        <v>0</v>
      </c>
      <c r="D57" s="447"/>
      <c r="E57" s="447"/>
      <c r="F57" s="447"/>
      <c r="G57" s="199"/>
      <c r="H57" s="448">
        <v>0</v>
      </c>
      <c r="I57" s="449"/>
      <c r="J57" s="449"/>
      <c r="K57" s="449"/>
      <c r="L57" s="449"/>
      <c r="M57" s="449"/>
      <c r="N57" s="449"/>
      <c r="O57" s="450"/>
      <c r="P57" s="451">
        <v>0</v>
      </c>
      <c r="Q57" s="451"/>
      <c r="R57" s="451"/>
      <c r="S57" s="451"/>
      <c r="T57" s="451"/>
      <c r="U57" s="451"/>
      <c r="V57" s="452">
        <v>0</v>
      </c>
      <c r="W57" s="453"/>
      <c r="X57" s="453"/>
      <c r="Y57" s="453"/>
      <c r="Z57" s="454"/>
      <c r="AA57" s="200"/>
    </row>
    <row r="58" spans="1:37">
      <c r="A58" s="445">
        <v>0</v>
      </c>
      <c r="B58" s="445"/>
      <c r="C58" s="446">
        <v>0</v>
      </c>
      <c r="D58" s="447"/>
      <c r="E58" s="447"/>
      <c r="F58" s="447"/>
      <c r="G58" s="199"/>
      <c r="H58" s="448">
        <v>0</v>
      </c>
      <c r="I58" s="449"/>
      <c r="J58" s="449"/>
      <c r="K58" s="449"/>
      <c r="L58" s="449"/>
      <c r="M58" s="449"/>
      <c r="N58" s="449"/>
      <c r="O58" s="450"/>
      <c r="P58" s="451">
        <v>0</v>
      </c>
      <c r="Q58" s="451"/>
      <c r="R58" s="451"/>
      <c r="S58" s="451"/>
      <c r="T58" s="451"/>
      <c r="U58" s="451"/>
      <c r="V58" s="452">
        <v>0</v>
      </c>
      <c r="W58" s="453"/>
      <c r="X58" s="453"/>
      <c r="Y58" s="453"/>
      <c r="Z58" s="454"/>
      <c r="AA58" s="200"/>
    </row>
    <row r="59" spans="1:37">
      <c r="A59" s="445">
        <v>0</v>
      </c>
      <c r="B59" s="445"/>
      <c r="C59" s="446">
        <v>0</v>
      </c>
      <c r="D59" s="447"/>
      <c r="E59" s="447"/>
      <c r="F59" s="447"/>
      <c r="G59" s="199"/>
      <c r="H59" s="448">
        <v>0</v>
      </c>
      <c r="I59" s="449"/>
      <c r="J59" s="449"/>
      <c r="K59" s="449"/>
      <c r="L59" s="449"/>
      <c r="M59" s="449"/>
      <c r="N59" s="449"/>
      <c r="O59" s="450"/>
      <c r="P59" s="451">
        <v>0</v>
      </c>
      <c r="Q59" s="451"/>
      <c r="R59" s="451"/>
      <c r="S59" s="451"/>
      <c r="T59" s="451"/>
      <c r="U59" s="451"/>
      <c r="V59" s="452">
        <v>0</v>
      </c>
      <c r="W59" s="453"/>
      <c r="X59" s="453"/>
      <c r="Y59" s="453"/>
      <c r="Z59" s="454"/>
      <c r="AA59" s="200"/>
    </row>
    <row r="60" spans="1:37">
      <c r="A60" s="445">
        <v>0</v>
      </c>
      <c r="B60" s="445"/>
      <c r="C60" s="446">
        <v>0</v>
      </c>
      <c r="D60" s="447"/>
      <c r="E60" s="447"/>
      <c r="F60" s="447"/>
      <c r="G60" s="199"/>
      <c r="H60" s="448">
        <v>0</v>
      </c>
      <c r="I60" s="449"/>
      <c r="J60" s="449"/>
      <c r="K60" s="449"/>
      <c r="L60" s="449"/>
      <c r="M60" s="449"/>
      <c r="N60" s="449"/>
      <c r="O60" s="450"/>
      <c r="P60" s="451">
        <v>0</v>
      </c>
      <c r="Q60" s="451"/>
      <c r="R60" s="451"/>
      <c r="S60" s="451"/>
      <c r="T60" s="451"/>
      <c r="U60" s="451"/>
      <c r="V60" s="452">
        <v>0</v>
      </c>
      <c r="W60" s="453"/>
      <c r="X60" s="453"/>
      <c r="Y60" s="453"/>
      <c r="Z60" s="454"/>
      <c r="AA60" s="200"/>
    </row>
    <row r="61" spans="1:37">
      <c r="A61" s="445">
        <v>0</v>
      </c>
      <c r="B61" s="445"/>
      <c r="C61" s="446">
        <v>0</v>
      </c>
      <c r="D61" s="447"/>
      <c r="E61" s="447"/>
      <c r="F61" s="447"/>
      <c r="G61" s="199"/>
      <c r="H61" s="448">
        <v>0</v>
      </c>
      <c r="I61" s="449"/>
      <c r="J61" s="449"/>
      <c r="K61" s="449"/>
      <c r="L61" s="449"/>
      <c r="M61" s="449"/>
      <c r="N61" s="449"/>
      <c r="O61" s="450"/>
      <c r="P61" s="451">
        <v>0</v>
      </c>
      <c r="Q61" s="451"/>
      <c r="R61" s="451"/>
      <c r="S61" s="451"/>
      <c r="T61" s="451"/>
      <c r="U61" s="451"/>
      <c r="V61" s="452">
        <v>0</v>
      </c>
      <c r="W61" s="453"/>
      <c r="X61" s="453"/>
      <c r="Y61" s="453"/>
      <c r="Z61" s="454"/>
      <c r="AA61" s="200"/>
    </row>
    <row r="62" spans="1:37">
      <c r="A62" s="445">
        <v>0</v>
      </c>
      <c r="B62" s="445"/>
      <c r="C62" s="446">
        <v>0</v>
      </c>
      <c r="D62" s="447"/>
      <c r="E62" s="447"/>
      <c r="F62" s="447"/>
      <c r="G62" s="199"/>
      <c r="H62" s="448">
        <v>0</v>
      </c>
      <c r="I62" s="449"/>
      <c r="J62" s="449"/>
      <c r="K62" s="449"/>
      <c r="L62" s="449"/>
      <c r="M62" s="449"/>
      <c r="N62" s="449"/>
      <c r="O62" s="450"/>
      <c r="P62" s="451">
        <v>0</v>
      </c>
      <c r="Q62" s="451"/>
      <c r="R62" s="451"/>
      <c r="S62" s="451"/>
      <c r="T62" s="451"/>
      <c r="U62" s="451"/>
      <c r="V62" s="452">
        <v>0</v>
      </c>
      <c r="W62" s="453"/>
      <c r="X62" s="453"/>
      <c r="Y62" s="453"/>
      <c r="Z62" s="454"/>
      <c r="AA62" s="200"/>
    </row>
    <row r="63" spans="1:37">
      <c r="A63" s="445">
        <v>0</v>
      </c>
      <c r="B63" s="445"/>
      <c r="C63" s="446">
        <v>0</v>
      </c>
      <c r="D63" s="447"/>
      <c r="E63" s="447"/>
      <c r="F63" s="447"/>
      <c r="G63" s="199"/>
      <c r="H63" s="448">
        <v>0</v>
      </c>
      <c r="I63" s="449"/>
      <c r="J63" s="449"/>
      <c r="K63" s="449"/>
      <c r="L63" s="449"/>
      <c r="M63" s="449"/>
      <c r="N63" s="449"/>
      <c r="O63" s="450"/>
      <c r="P63" s="489"/>
      <c r="Q63" s="489"/>
      <c r="R63" s="489"/>
      <c r="S63" s="489"/>
      <c r="T63" s="489"/>
      <c r="U63" s="489"/>
      <c r="V63" s="452">
        <v>0</v>
      </c>
      <c r="W63" s="453"/>
      <c r="X63" s="453"/>
      <c r="Y63" s="453"/>
      <c r="Z63" s="454"/>
      <c r="AA63" s="200"/>
    </row>
    <row r="64" spans="1:37">
      <c r="A64" s="467">
        <v>0</v>
      </c>
      <c r="B64" s="467"/>
      <c r="C64" s="446">
        <v>0</v>
      </c>
      <c r="D64" s="447"/>
      <c r="E64" s="447"/>
      <c r="F64" s="447"/>
      <c r="G64" s="199"/>
      <c r="H64" s="468">
        <v>0</v>
      </c>
      <c r="I64" s="469"/>
      <c r="J64" s="469"/>
      <c r="K64" s="469"/>
      <c r="L64" s="469"/>
      <c r="M64" s="469"/>
      <c r="N64" s="469"/>
      <c r="O64" s="470"/>
      <c r="P64" s="471"/>
      <c r="Q64" s="471"/>
      <c r="R64" s="471"/>
      <c r="S64" s="471"/>
      <c r="T64" s="471"/>
      <c r="U64" s="471"/>
      <c r="V64" s="452">
        <v>0</v>
      </c>
      <c r="W64" s="453"/>
      <c r="X64" s="453"/>
      <c r="Y64" s="453"/>
      <c r="Z64" s="454"/>
      <c r="AA64" s="200"/>
    </row>
    <row r="65" spans="1:27">
      <c r="A65" s="341" t="s">
        <v>107</v>
      </c>
      <c r="B65" s="342"/>
      <c r="C65" s="324">
        <v>0</v>
      </c>
      <c r="D65" s="324"/>
      <c r="E65" s="324"/>
      <c r="F65" s="324"/>
      <c r="G65" s="324"/>
      <c r="H65" s="201"/>
      <c r="I65" s="201"/>
      <c r="J65" s="201"/>
      <c r="K65" s="202"/>
      <c r="L65" s="202"/>
      <c r="M65" s="202"/>
      <c r="N65" s="202"/>
      <c r="O65" s="202"/>
      <c r="P65" s="203"/>
      <c r="Q65" s="203"/>
      <c r="R65" s="203"/>
      <c r="S65" s="203"/>
      <c r="T65" s="204"/>
      <c r="U65" s="203"/>
      <c r="V65" s="205"/>
      <c r="W65" s="206"/>
      <c r="X65" s="206"/>
      <c r="Y65" s="206"/>
      <c r="Z65" s="206"/>
      <c r="AA65" s="207"/>
    </row>
    <row r="66" spans="1:27" ht="45.75" customHeight="1">
      <c r="A66" s="461" t="s">
        <v>195</v>
      </c>
      <c r="B66" s="461"/>
      <c r="C66" s="461"/>
      <c r="D66" s="461"/>
      <c r="E66" s="461"/>
      <c r="F66" s="461"/>
      <c r="G66" s="461"/>
      <c r="H66" s="461"/>
      <c r="I66" s="461"/>
      <c r="J66" s="461"/>
      <c r="K66" s="461"/>
      <c r="L66" s="461"/>
      <c r="M66" s="461"/>
      <c r="N66" s="461"/>
      <c r="O66" s="461"/>
      <c r="P66" s="461"/>
      <c r="Q66" s="461"/>
      <c r="R66" s="461"/>
      <c r="S66" s="461"/>
      <c r="T66" s="461"/>
      <c r="U66" s="461"/>
      <c r="V66" s="461"/>
      <c r="W66" s="462"/>
      <c r="X66" s="462"/>
      <c r="Y66" s="462"/>
      <c r="Z66" s="462"/>
      <c r="AA66" s="208"/>
    </row>
    <row r="67" spans="1:27">
      <c r="A67" s="463" t="s">
        <v>196</v>
      </c>
      <c r="B67" s="463"/>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209"/>
    </row>
    <row r="68" spans="1:27">
      <c r="A68" s="463"/>
      <c r="B68" s="463"/>
      <c r="C68" s="463"/>
      <c r="D68" s="463"/>
      <c r="E68" s="463"/>
      <c r="F68" s="463"/>
      <c r="G68" s="463"/>
      <c r="H68" s="463"/>
      <c r="I68" s="463"/>
      <c r="J68" s="463"/>
      <c r="K68" s="463"/>
      <c r="L68" s="463"/>
      <c r="M68" s="463"/>
      <c r="N68" s="463"/>
      <c r="O68" s="463"/>
      <c r="P68" s="463"/>
      <c r="Q68" s="463"/>
      <c r="R68" s="463"/>
      <c r="S68" s="463"/>
      <c r="T68" s="463"/>
      <c r="U68" s="463"/>
      <c r="V68" s="463"/>
      <c r="W68" s="463"/>
      <c r="X68" s="463"/>
      <c r="Y68" s="463"/>
      <c r="Z68" s="463"/>
      <c r="AA68" s="209"/>
    </row>
    <row r="69" spans="1:27">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107"/>
    </row>
    <row r="70" spans="1:27">
      <c r="A70" s="210" t="s">
        <v>197</v>
      </c>
      <c r="B70" s="210"/>
      <c r="C70" s="211">
        <v>0</v>
      </c>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107"/>
    </row>
    <row r="71" spans="1:27">
      <c r="A71" s="210" t="s">
        <v>198</v>
      </c>
      <c r="B71" s="210"/>
      <c r="C71" s="464">
        <v>45081</v>
      </c>
      <c r="D71" s="464"/>
      <c r="E71" s="464"/>
      <c r="F71" s="464"/>
      <c r="G71" s="210"/>
      <c r="H71" s="210"/>
      <c r="I71" s="210"/>
      <c r="J71" s="210"/>
      <c r="K71" s="210"/>
      <c r="L71" s="210"/>
      <c r="M71" s="212" t="s">
        <v>199</v>
      </c>
      <c r="N71" s="210"/>
      <c r="O71" s="210"/>
      <c r="P71" s="210"/>
      <c r="Q71" s="210"/>
      <c r="R71" s="210"/>
      <c r="S71" s="210"/>
      <c r="T71" s="210"/>
      <c r="U71" s="210"/>
      <c r="V71" s="210"/>
      <c r="W71" s="210"/>
      <c r="X71" s="210"/>
      <c r="Y71" s="210"/>
      <c r="Z71" s="210"/>
      <c r="AA71" s="107"/>
    </row>
    <row r="72" spans="1:27">
      <c r="A72" s="465" t="s">
        <v>200</v>
      </c>
      <c r="B72" s="465"/>
      <c r="C72" s="465"/>
      <c r="D72" s="465"/>
      <c r="E72" s="465"/>
      <c r="F72" s="465"/>
      <c r="G72" s="210"/>
      <c r="H72" s="210"/>
      <c r="I72" s="210"/>
      <c r="J72" s="210"/>
      <c r="K72" s="210"/>
      <c r="L72" s="210"/>
      <c r="M72" s="466" t="s">
        <v>201</v>
      </c>
      <c r="N72" s="466"/>
      <c r="O72" s="466"/>
      <c r="P72" s="466"/>
      <c r="Q72" s="466"/>
      <c r="R72" s="466"/>
      <c r="S72" s="466"/>
      <c r="T72" s="466"/>
      <c r="U72" s="466"/>
      <c r="V72" s="466"/>
      <c r="W72" s="466"/>
      <c r="X72" s="466"/>
      <c r="Y72" s="466"/>
      <c r="Z72" s="466"/>
      <c r="AA72" s="213"/>
    </row>
    <row r="73" spans="1:27" ht="26.25">
      <c r="A73" s="455" t="s">
        <v>202</v>
      </c>
      <c r="B73" s="455"/>
      <c r="C73" s="455"/>
      <c r="D73" s="456" t="s">
        <v>203</v>
      </c>
      <c r="E73" s="456"/>
      <c r="F73" s="456"/>
      <c r="G73" s="456"/>
      <c r="H73" s="456"/>
      <c r="I73" s="456"/>
      <c r="J73" s="456"/>
      <c r="K73" s="456"/>
      <c r="L73" s="456"/>
      <c r="M73" s="456"/>
      <c r="N73" s="456"/>
      <c r="O73" s="456"/>
      <c r="P73" s="456"/>
      <c r="Q73" s="456"/>
      <c r="R73" s="456"/>
      <c r="S73" s="456"/>
      <c r="T73" s="456"/>
      <c r="U73" s="456"/>
      <c r="V73" s="457" t="s">
        <v>204</v>
      </c>
      <c r="W73" s="457"/>
      <c r="X73" s="458" t="s">
        <v>205</v>
      </c>
      <c r="Y73" s="458"/>
      <c r="Z73" s="458"/>
      <c r="AA73" s="214"/>
    </row>
    <row r="74" spans="1:27">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7">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sheetData>
  <sheetProtection algorithmName="SHA-512" hashValue="3OsTlj5SVt/X2/zYUYk5rrvKrhMIqDdcpepsWCC88dH3Fk76PfeIcbIDmuOcJsJEUR31fSbR8QpmEkd7/1dp5A==" saltValue="w3qd5tqYM7EEIIane/BDxg==" spinCount="100000" sheet="1" objects="1" scenarios="1"/>
  <mergeCells count="170">
    <mergeCell ref="O28:R28"/>
    <mergeCell ref="O29:R29"/>
    <mergeCell ref="O30:R30"/>
    <mergeCell ref="O31:R31"/>
    <mergeCell ref="V39:Y39"/>
    <mergeCell ref="B26:M26"/>
    <mergeCell ref="B27:M27"/>
    <mergeCell ref="B28:M28"/>
    <mergeCell ref="B29:M29"/>
    <mergeCell ref="B30:M30"/>
    <mergeCell ref="B31:M31"/>
    <mergeCell ref="V34:Y34"/>
    <mergeCell ref="O36:R36"/>
    <mergeCell ref="V37:Y37"/>
    <mergeCell ref="O32:R32"/>
    <mergeCell ref="S32:V32"/>
    <mergeCell ref="S33:V33"/>
    <mergeCell ref="A73:C73"/>
    <mergeCell ref="D73:U73"/>
    <mergeCell ref="V73:W73"/>
    <mergeCell ref="X73:Z73"/>
    <mergeCell ref="V36:Y36"/>
    <mergeCell ref="A65:B65"/>
    <mergeCell ref="A66:Z66"/>
    <mergeCell ref="A67:Z68"/>
    <mergeCell ref="C71:F71"/>
    <mergeCell ref="A72:F72"/>
    <mergeCell ref="A63:B63"/>
    <mergeCell ref="C63:F63"/>
    <mergeCell ref="H63:O63"/>
    <mergeCell ref="P63:U63"/>
    <mergeCell ref="V63:Z63"/>
    <mergeCell ref="A64:B64"/>
    <mergeCell ref="C64:F64"/>
    <mergeCell ref="H64:O64"/>
    <mergeCell ref="P64:U64"/>
    <mergeCell ref="V64:Z64"/>
    <mergeCell ref="A61:B61"/>
    <mergeCell ref="C61:F61"/>
    <mergeCell ref="H61:O61"/>
    <mergeCell ref="P61:U61"/>
    <mergeCell ref="V61:Z61"/>
    <mergeCell ref="A62:B62"/>
    <mergeCell ref="C62:F62"/>
    <mergeCell ref="H62:O62"/>
    <mergeCell ref="P62:U62"/>
    <mergeCell ref="V62:Z62"/>
    <mergeCell ref="A59:B59"/>
    <mergeCell ref="C59:F59"/>
    <mergeCell ref="H59:O59"/>
    <mergeCell ref="P59:U59"/>
    <mergeCell ref="V59:Z59"/>
    <mergeCell ref="A60:B60"/>
    <mergeCell ref="C60:F60"/>
    <mergeCell ref="H60:O60"/>
    <mergeCell ref="P60:U60"/>
    <mergeCell ref="V60:Z60"/>
    <mergeCell ref="A57:B57"/>
    <mergeCell ref="C57:F57"/>
    <mergeCell ref="H57:O57"/>
    <mergeCell ref="P57:U57"/>
    <mergeCell ref="V57:Z57"/>
    <mergeCell ref="A58:B58"/>
    <mergeCell ref="C58:F58"/>
    <mergeCell ref="H58:O58"/>
    <mergeCell ref="P58:U58"/>
    <mergeCell ref="V58:Z58"/>
    <mergeCell ref="A55:B55"/>
    <mergeCell ref="C55:F55"/>
    <mergeCell ref="H55:O55"/>
    <mergeCell ref="P55:U55"/>
    <mergeCell ref="V55:Z55"/>
    <mergeCell ref="A56:B56"/>
    <mergeCell ref="C56:F56"/>
    <mergeCell ref="H56:O56"/>
    <mergeCell ref="P56:U56"/>
    <mergeCell ref="V56:Z56"/>
    <mergeCell ref="A53:B53"/>
    <mergeCell ref="C53:F53"/>
    <mergeCell ref="H53:O53"/>
    <mergeCell ref="P53:U53"/>
    <mergeCell ref="V53:Z53"/>
    <mergeCell ref="A54:B54"/>
    <mergeCell ref="C54:F54"/>
    <mergeCell ref="H54:O54"/>
    <mergeCell ref="P54:U54"/>
    <mergeCell ref="V54:Z54"/>
    <mergeCell ref="A51:B52"/>
    <mergeCell ref="C51:G52"/>
    <mergeCell ref="H51:Z51"/>
    <mergeCell ref="H52:O52"/>
    <mergeCell ref="P52:U52"/>
    <mergeCell ref="V52:Z52"/>
    <mergeCell ref="V45:Y45"/>
    <mergeCell ref="V46:Y46"/>
    <mergeCell ref="V47:Y47"/>
    <mergeCell ref="V48:Y48"/>
    <mergeCell ref="A49:Z49"/>
    <mergeCell ref="A50:Z50"/>
    <mergeCell ref="V42:Y42"/>
    <mergeCell ref="C44:E44"/>
    <mergeCell ref="F44:H44"/>
    <mergeCell ref="I44:K44"/>
    <mergeCell ref="L44:N44"/>
    <mergeCell ref="O44:Q44"/>
    <mergeCell ref="R44:T44"/>
    <mergeCell ref="V44:Y44"/>
    <mergeCell ref="V38:Y38"/>
    <mergeCell ref="V40:Y40"/>
    <mergeCell ref="V41:Y41"/>
    <mergeCell ref="C24:M24"/>
    <mergeCell ref="O24:R24"/>
    <mergeCell ref="T24:V24"/>
    <mergeCell ref="S25:V25"/>
    <mergeCell ref="O26:R26"/>
    <mergeCell ref="O27:R27"/>
    <mergeCell ref="A19:Z19"/>
    <mergeCell ref="C22:M22"/>
    <mergeCell ref="O22:R22"/>
    <mergeCell ref="T22:V22"/>
    <mergeCell ref="C23:M23"/>
    <mergeCell ref="O23:R23"/>
    <mergeCell ref="T23:V23"/>
    <mergeCell ref="A18:C18"/>
    <mergeCell ref="N18:R18"/>
    <mergeCell ref="U18:X18"/>
    <mergeCell ref="A15:C15"/>
    <mergeCell ref="D15:M15"/>
    <mergeCell ref="N15:R15"/>
    <mergeCell ref="U15:X15"/>
    <mergeCell ref="A16:C16"/>
    <mergeCell ref="D16:M16"/>
    <mergeCell ref="N16:R16"/>
    <mergeCell ref="U16:X16"/>
    <mergeCell ref="N10:R10"/>
    <mergeCell ref="S10:Z10"/>
    <mergeCell ref="A11:M12"/>
    <mergeCell ref="N11:R12"/>
    <mergeCell ref="S11:V11"/>
    <mergeCell ref="W11:Z11"/>
    <mergeCell ref="S12:V12"/>
    <mergeCell ref="W12:Z12"/>
    <mergeCell ref="A17:C17"/>
    <mergeCell ref="D17:M17"/>
    <mergeCell ref="N17:R17"/>
    <mergeCell ref="U17:X17"/>
    <mergeCell ref="M72:Z72"/>
    <mergeCell ref="C65:G65"/>
    <mergeCell ref="A8:F8"/>
    <mergeCell ref="G8:M8"/>
    <mergeCell ref="N8:Z8"/>
    <mergeCell ref="A9:F9"/>
    <mergeCell ref="G9:M9"/>
    <mergeCell ref="N9:Z9"/>
    <mergeCell ref="A2:Z2"/>
    <mergeCell ref="A3:Z3"/>
    <mergeCell ref="A4:Z4"/>
    <mergeCell ref="A6:M6"/>
    <mergeCell ref="N6:Z6"/>
    <mergeCell ref="A7:M7"/>
    <mergeCell ref="N7:Z7"/>
    <mergeCell ref="A13:C13"/>
    <mergeCell ref="D13:M13"/>
    <mergeCell ref="N13:T13"/>
    <mergeCell ref="U13:Z13"/>
    <mergeCell ref="A14:C14"/>
    <mergeCell ref="D14:M14"/>
    <mergeCell ref="N14:R14"/>
    <mergeCell ref="U14:X14"/>
    <mergeCell ref="A10:M10"/>
  </mergeCells>
  <conditionalFormatting sqref="F44 L44 R44 T65:AA65 A54:A64 A70:AA71 A49:AA49 H53:H64 A53:C53 P53:AA64 H65:J65 Z44:AA48 U44:V48 C54:C65 A9:G9 S14:U18 N9:N18 D14:M18 Y14:AA18 C41:R42 S25:V25 W35:Y35 S26:T31 S21 S22:T24 A72 G72:M72 S33:V35 S36:U36 C21:M25 W21:Y33 S37:V37 K32:M37 N21:R37 K38:R40 Z21:AA38 C32:J39 Z42:AA42 U38:V42 AA39:AA41 J40 AA72">
    <cfRule type="cellIs" dxfId="3" priority="5" stopIfTrue="1" operator="equal">
      <formula>0</formula>
    </cfRule>
  </conditionalFormatting>
  <conditionalFormatting sqref="B27:B31">
    <cfRule type="cellIs" dxfId="2" priority="3" stopIfTrue="1" operator="equal">
      <formula>0</formula>
    </cfRule>
  </conditionalFormatting>
  <conditionalFormatting sqref="B26">
    <cfRule type="cellIs" dxfId="1" priority="2" stopIfTrue="1" operator="equal">
      <formula>0</formula>
    </cfRule>
  </conditionalFormatting>
  <conditionalFormatting sqref="C40:I40">
    <cfRule type="cellIs" dxfId="0" priority="1" stopIfTrue="1" operator="equal">
      <formula>0</formula>
    </cfRule>
  </conditionalFormatting>
  <pageMargins left="0.11811023622047245" right="0.11811023622047245" top="0.15748031496062992" bottom="0.15748031496062992"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ArthikDisha IT CAL FY 23-24</vt:lpstr>
      <vt:lpstr>Form 16 Old</vt:lpstr>
      <vt:lpstr>Form 16 New</vt:lpstr>
      <vt:lpstr>'ArthikDisha IT CAL FY 23-24'!Print_Area</vt:lpstr>
      <vt:lpstr>'Form 16 New'!Print_Area</vt:lpstr>
      <vt:lpstr>'Form 16 Old'!Print_Area</vt:lpstr>
      <vt:lpstr>'ArthikDisha IT CAL FY 23-24'!Print_Titles</vt:lpstr>
      <vt:lpstr>'Form 16 New'!Print_Titles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Kutus</dc:creator>
  <cp:lastModifiedBy>Kutus</cp:lastModifiedBy>
  <cp:lastPrinted>2023-06-08T16:43:53Z</cp:lastPrinted>
  <dcterms:created xsi:type="dcterms:W3CDTF">2015-06-05T18:17:20Z</dcterms:created>
  <dcterms:modified xsi:type="dcterms:W3CDTF">2023-06-08T16:46:29Z</dcterms:modified>
</cp:coreProperties>
</file>